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35" windowHeight="2265" activeTab="1"/>
  </bookViews>
  <sheets>
    <sheet name="FINANSIAL" sheetId="1" r:id="rId1"/>
    <sheet name="SWITCHING VALUE" sheetId="2" r:id="rId2"/>
  </sheets>
  <calcPr calcId="124519"/>
</workbook>
</file>

<file path=xl/calcChain.xml><?xml version="1.0" encoding="utf-8"?>
<calcChain xmlns="http://schemas.openxmlformats.org/spreadsheetml/2006/main">
  <c r="F4" i="2"/>
  <c r="G4"/>
  <c r="H4"/>
  <c r="I4"/>
  <c r="J4"/>
  <c r="K4"/>
  <c r="L4"/>
  <c r="M4"/>
  <c r="N4"/>
  <c r="O4"/>
  <c r="P4"/>
  <c r="Q4"/>
  <c r="R4"/>
  <c r="E4"/>
  <c r="C78"/>
  <c r="D78"/>
  <c r="E78"/>
  <c r="F78"/>
  <c r="G78"/>
  <c r="H78"/>
  <c r="I78"/>
  <c r="J78"/>
  <c r="K78"/>
  <c r="L78"/>
  <c r="M78"/>
  <c r="N78"/>
  <c r="O78"/>
  <c r="P78"/>
  <c r="Q78"/>
  <c r="R78"/>
  <c r="B78"/>
  <c r="C68"/>
  <c r="D68"/>
  <c r="E68"/>
  <c r="F68"/>
  <c r="G68"/>
  <c r="H68"/>
  <c r="I68"/>
  <c r="J68"/>
  <c r="K68"/>
  <c r="L68"/>
  <c r="M68"/>
  <c r="N68"/>
  <c r="O68"/>
  <c r="P68"/>
  <c r="Q68"/>
  <c r="R68"/>
  <c r="B68"/>
  <c r="C58" l="1"/>
  <c r="D58"/>
  <c r="E58"/>
  <c r="F58"/>
  <c r="G58"/>
  <c r="H58"/>
  <c r="I58"/>
  <c r="J58"/>
  <c r="K58"/>
  <c r="L58"/>
  <c r="M58"/>
  <c r="N58"/>
  <c r="O58"/>
  <c r="P58"/>
  <c r="Q58"/>
  <c r="R58"/>
  <c r="B58"/>
  <c r="F76"/>
  <c r="G76"/>
  <c r="H76"/>
  <c r="I76"/>
  <c r="J76"/>
  <c r="K76"/>
  <c r="L76"/>
  <c r="M76"/>
  <c r="N76"/>
  <c r="O76"/>
  <c r="P76"/>
  <c r="Q76"/>
  <c r="R76"/>
  <c r="E76"/>
  <c r="B73"/>
  <c r="F66"/>
  <c r="G66"/>
  <c r="H66"/>
  <c r="I66"/>
  <c r="J66"/>
  <c r="K66"/>
  <c r="L66"/>
  <c r="M66"/>
  <c r="N66"/>
  <c r="O66"/>
  <c r="P66"/>
  <c r="Q66"/>
  <c r="R66"/>
  <c r="E66"/>
  <c r="B63"/>
  <c r="E3" i="1" l="1"/>
  <c r="F3"/>
  <c r="G3"/>
  <c r="H3"/>
  <c r="I3"/>
  <c r="J3"/>
  <c r="K3"/>
  <c r="L3"/>
  <c r="M3"/>
  <c r="N3"/>
  <c r="O3"/>
  <c r="P3"/>
  <c r="Q3"/>
  <c r="R3"/>
  <c r="I6" i="2" l="1"/>
  <c r="M6"/>
  <c r="H6"/>
  <c r="L6"/>
  <c r="P6"/>
  <c r="E6"/>
  <c r="Q6"/>
  <c r="G6"/>
  <c r="O6"/>
  <c r="K6"/>
  <c r="N6"/>
  <c r="R6"/>
  <c r="R48"/>
  <c r="Q48"/>
  <c r="P48"/>
  <c r="O48"/>
  <c r="N48"/>
  <c r="M48"/>
  <c r="L48"/>
  <c r="K48"/>
  <c r="J48"/>
  <c r="I48"/>
  <c r="H48"/>
  <c r="G48"/>
  <c r="F48"/>
  <c r="E48"/>
  <c r="D48"/>
  <c r="C48"/>
  <c r="B48"/>
  <c r="B46"/>
  <c r="R45"/>
  <c r="Q45"/>
  <c r="P45"/>
  <c r="O45"/>
  <c r="N45"/>
  <c r="M45"/>
  <c r="L45"/>
  <c r="K45"/>
  <c r="J45"/>
  <c r="I45"/>
  <c r="H45"/>
  <c r="G45"/>
  <c r="R44"/>
  <c r="Q44"/>
  <c r="P44"/>
  <c r="O44"/>
  <c r="N44"/>
  <c r="M44"/>
  <c r="L44"/>
  <c r="K44"/>
  <c r="J44"/>
  <c r="I44"/>
  <c r="H44"/>
  <c r="G44"/>
  <c r="F44"/>
  <c r="E44"/>
  <c r="D44"/>
  <c r="C44"/>
  <c r="R43"/>
  <c r="R46" s="1"/>
  <c r="Q43"/>
  <c r="Q46" s="1"/>
  <c r="P43"/>
  <c r="P46" s="1"/>
  <c r="O43"/>
  <c r="O46" s="1"/>
  <c r="N43"/>
  <c r="N46" s="1"/>
  <c r="M43"/>
  <c r="M46" s="1"/>
  <c r="L43"/>
  <c r="L46" s="1"/>
  <c r="K43"/>
  <c r="K46" s="1"/>
  <c r="J43"/>
  <c r="J46" s="1"/>
  <c r="I43"/>
  <c r="I46" s="1"/>
  <c r="H43"/>
  <c r="H46" s="1"/>
  <c r="G43"/>
  <c r="G46" s="1"/>
  <c r="F43"/>
  <c r="F46" s="1"/>
  <c r="E43"/>
  <c r="E46" s="1"/>
  <c r="D43"/>
  <c r="D46" s="1"/>
  <c r="C43"/>
  <c r="C46" s="1"/>
  <c r="B41"/>
  <c r="R40"/>
  <c r="Q40"/>
  <c r="P40"/>
  <c r="O40"/>
  <c r="N40"/>
  <c r="M40"/>
  <c r="L40"/>
  <c r="K40"/>
  <c r="J40"/>
  <c r="I40"/>
  <c r="H40"/>
  <c r="G40"/>
  <c r="F40"/>
  <c r="E40"/>
  <c r="R39"/>
  <c r="Q39"/>
  <c r="P39"/>
  <c r="O39"/>
  <c r="N39"/>
  <c r="M39"/>
  <c r="L39"/>
  <c r="K39"/>
  <c r="J39"/>
  <c r="I39"/>
  <c r="H39"/>
  <c r="G39"/>
  <c r="F39"/>
  <c r="E39"/>
  <c r="R38"/>
  <c r="Q38"/>
  <c r="P38"/>
  <c r="O38"/>
  <c r="N38"/>
  <c r="M38"/>
  <c r="L38"/>
  <c r="K38"/>
  <c r="J38"/>
  <c r="I38"/>
  <c r="H38"/>
  <c r="G38"/>
  <c r="F38"/>
  <c r="E38"/>
  <c r="R37"/>
  <c r="Q37"/>
  <c r="P37"/>
  <c r="O37"/>
  <c r="N37"/>
  <c r="M37"/>
  <c r="L37"/>
  <c r="K37"/>
  <c r="J37"/>
  <c r="I37"/>
  <c r="H37"/>
  <c r="G37"/>
  <c r="F37"/>
  <c r="E37"/>
  <c r="D37"/>
  <c r="C37"/>
  <c r="R36"/>
  <c r="Q36"/>
  <c r="P36"/>
  <c r="O36"/>
  <c r="N36"/>
  <c r="M36"/>
  <c r="L36"/>
  <c r="K36"/>
  <c r="J36"/>
  <c r="I36"/>
  <c r="H36"/>
  <c r="G36"/>
  <c r="F36"/>
  <c r="E36"/>
  <c r="D36"/>
  <c r="C36"/>
  <c r="R35"/>
  <c r="R41" s="1"/>
  <c r="Q35"/>
  <c r="Q41" s="1"/>
  <c r="P35"/>
  <c r="P41" s="1"/>
  <c r="O35"/>
  <c r="O41" s="1"/>
  <c r="N35"/>
  <c r="N41" s="1"/>
  <c r="M35"/>
  <c r="M41" s="1"/>
  <c r="L35"/>
  <c r="L41" s="1"/>
  <c r="K35"/>
  <c r="K41" s="1"/>
  <c r="J35"/>
  <c r="J41" s="1"/>
  <c r="I35"/>
  <c r="I41" s="1"/>
  <c r="H35"/>
  <c r="H41" s="1"/>
  <c r="G35"/>
  <c r="G41" s="1"/>
  <c r="F35"/>
  <c r="F41" s="1"/>
  <c r="E35"/>
  <c r="E41" s="1"/>
  <c r="D35"/>
  <c r="D41" s="1"/>
  <c r="C35"/>
  <c r="C41" s="1"/>
  <c r="R33"/>
  <c r="Q33"/>
  <c r="P33"/>
  <c r="O33"/>
  <c r="N33"/>
  <c r="M33"/>
  <c r="L33"/>
  <c r="K33"/>
  <c r="J33"/>
  <c r="I33"/>
  <c r="H33"/>
  <c r="G33"/>
  <c r="F33"/>
  <c r="E33"/>
  <c r="D33"/>
  <c r="C33"/>
  <c r="B32"/>
  <c r="B31"/>
  <c r="B30"/>
  <c r="B29"/>
  <c r="B28"/>
  <c r="B27"/>
  <c r="B26"/>
  <c r="B25"/>
  <c r="B24"/>
  <c r="B23"/>
  <c r="P20"/>
  <c r="I20"/>
  <c r="B20"/>
  <c r="R19"/>
  <c r="P19"/>
  <c r="N19"/>
  <c r="L19"/>
  <c r="J19"/>
  <c r="H19"/>
  <c r="F19"/>
  <c r="D19"/>
  <c r="B19"/>
  <c r="R18"/>
  <c r="P18"/>
  <c r="N18"/>
  <c r="L18"/>
  <c r="J18"/>
  <c r="H18"/>
  <c r="F18"/>
  <c r="D18"/>
  <c r="B18"/>
  <c r="B17"/>
  <c r="R16"/>
  <c r="R21" s="1"/>
  <c r="Q16"/>
  <c r="P16"/>
  <c r="P21" s="1"/>
  <c r="O16"/>
  <c r="O21" s="1"/>
  <c r="N16"/>
  <c r="M16"/>
  <c r="M21" s="1"/>
  <c r="L16"/>
  <c r="L21" s="1"/>
  <c r="K16"/>
  <c r="J16"/>
  <c r="J21" s="1"/>
  <c r="I16"/>
  <c r="I21" s="1"/>
  <c r="H16"/>
  <c r="G16"/>
  <c r="G21" s="1"/>
  <c r="F16"/>
  <c r="F21" s="1"/>
  <c r="E16"/>
  <c r="D16"/>
  <c r="D21" s="1"/>
  <c r="C16"/>
  <c r="C21" s="1"/>
  <c r="B16"/>
  <c r="Q15"/>
  <c r="Q21" s="1"/>
  <c r="N15"/>
  <c r="N21" s="1"/>
  <c r="K15"/>
  <c r="K21" s="1"/>
  <c r="H15"/>
  <c r="H21" s="1"/>
  <c r="E15"/>
  <c r="E21" s="1"/>
  <c r="B15"/>
  <c r="B14"/>
  <c r="B13"/>
  <c r="B21" s="1"/>
  <c r="R7"/>
  <c r="Q7"/>
  <c r="P7"/>
  <c r="O7"/>
  <c r="N7"/>
  <c r="M7"/>
  <c r="L7"/>
  <c r="K7"/>
  <c r="J7"/>
  <c r="I7"/>
  <c r="H7"/>
  <c r="G7"/>
  <c r="F7"/>
  <c r="E7"/>
  <c r="D7"/>
  <c r="C7"/>
  <c r="B7"/>
  <c r="J6"/>
  <c r="F6"/>
  <c r="F8" s="1"/>
  <c r="D6"/>
  <c r="C6"/>
  <c r="B6"/>
  <c r="B8" l="1"/>
  <c r="J8"/>
  <c r="C8"/>
  <c r="B33"/>
  <c r="N8"/>
  <c r="P8"/>
  <c r="C47"/>
  <c r="E47"/>
  <c r="G47"/>
  <c r="I47"/>
  <c r="K47"/>
  <c r="M47"/>
  <c r="M52" s="1"/>
  <c r="O47"/>
  <c r="Q47"/>
  <c r="R8"/>
  <c r="K52"/>
  <c r="K59" s="1"/>
  <c r="G52"/>
  <c r="G59" s="1"/>
  <c r="E52"/>
  <c r="E59" s="1"/>
  <c r="G53"/>
  <c r="C52"/>
  <c r="C59" s="1"/>
  <c r="E8"/>
  <c r="I8"/>
  <c r="M8"/>
  <c r="Q8"/>
  <c r="D47"/>
  <c r="L47"/>
  <c r="F47"/>
  <c r="N47"/>
  <c r="N49" s="1"/>
  <c r="G8"/>
  <c r="K8"/>
  <c r="O8"/>
  <c r="H47"/>
  <c r="P47"/>
  <c r="H49"/>
  <c r="D52"/>
  <c r="D59" s="1"/>
  <c r="B47"/>
  <c r="J47"/>
  <c r="R47"/>
  <c r="D8"/>
  <c r="H8"/>
  <c r="L8"/>
  <c r="E53" l="1"/>
  <c r="M59"/>
  <c r="M53"/>
  <c r="K53"/>
  <c r="N52"/>
  <c r="N59" s="1"/>
  <c r="R52"/>
  <c r="R59" s="1"/>
  <c r="R69"/>
  <c r="R70" s="1"/>
  <c r="R79"/>
  <c r="R80" s="1"/>
  <c r="B52"/>
  <c r="B59" s="1"/>
  <c r="B79"/>
  <c r="B80" s="1"/>
  <c r="B69"/>
  <c r="B70" s="1"/>
  <c r="D53"/>
  <c r="H52"/>
  <c r="H59" s="1"/>
  <c r="H69"/>
  <c r="H70" s="1"/>
  <c r="H79"/>
  <c r="H80" s="1"/>
  <c r="F49"/>
  <c r="F79"/>
  <c r="F80" s="1"/>
  <c r="F69"/>
  <c r="F70" s="1"/>
  <c r="D49"/>
  <c r="D79"/>
  <c r="D80" s="1"/>
  <c r="D69"/>
  <c r="D70" s="1"/>
  <c r="O49"/>
  <c r="O69"/>
  <c r="O70" s="1"/>
  <c r="O79"/>
  <c r="O80" s="1"/>
  <c r="K49"/>
  <c r="K79"/>
  <c r="K80" s="1"/>
  <c r="K69"/>
  <c r="K70" s="1"/>
  <c r="G49"/>
  <c r="G69"/>
  <c r="G70" s="1"/>
  <c r="G79"/>
  <c r="G80" s="1"/>
  <c r="C49"/>
  <c r="C79"/>
  <c r="C80" s="1"/>
  <c r="C69"/>
  <c r="C70" s="1"/>
  <c r="O52"/>
  <c r="O59" s="1"/>
  <c r="J49"/>
  <c r="J79"/>
  <c r="J80" s="1"/>
  <c r="J69"/>
  <c r="J70" s="1"/>
  <c r="P52"/>
  <c r="P59" s="1"/>
  <c r="P69"/>
  <c r="P70" s="1"/>
  <c r="P79"/>
  <c r="P80" s="1"/>
  <c r="N79"/>
  <c r="N80" s="1"/>
  <c r="N69"/>
  <c r="N70" s="1"/>
  <c r="L49"/>
  <c r="L79"/>
  <c r="L80" s="1"/>
  <c r="L69"/>
  <c r="L70" s="1"/>
  <c r="Q49"/>
  <c r="Q69"/>
  <c r="Q70" s="1"/>
  <c r="Q79"/>
  <c r="Q80" s="1"/>
  <c r="M49"/>
  <c r="M69"/>
  <c r="M70" s="1"/>
  <c r="M79"/>
  <c r="M80" s="1"/>
  <c r="I49"/>
  <c r="I69"/>
  <c r="I70" s="1"/>
  <c r="I79"/>
  <c r="I80" s="1"/>
  <c r="E49"/>
  <c r="E69"/>
  <c r="E70" s="1"/>
  <c r="E79"/>
  <c r="E80" s="1"/>
  <c r="I52"/>
  <c r="I59" s="1"/>
  <c r="Q52"/>
  <c r="Q59" s="1"/>
  <c r="B9"/>
  <c r="R53"/>
  <c r="H53"/>
  <c r="P49"/>
  <c r="F52"/>
  <c r="F59" s="1"/>
  <c r="L52"/>
  <c r="L59" s="1"/>
  <c r="R49"/>
  <c r="B49"/>
  <c r="J52"/>
  <c r="J59" s="1"/>
  <c r="C53"/>
  <c r="N53" l="1"/>
  <c r="B50"/>
  <c r="I53"/>
  <c r="O53"/>
  <c r="Q53"/>
  <c r="B71"/>
  <c r="B53"/>
  <c r="P53"/>
  <c r="B81"/>
  <c r="B56"/>
  <c r="J53"/>
  <c r="L53"/>
  <c r="F53"/>
  <c r="B1" l="1"/>
  <c r="C1" s="1"/>
  <c r="S59"/>
  <c r="B55"/>
  <c r="B54"/>
  <c r="B60" s="1"/>
  <c r="B24" i="1" l="1"/>
  <c r="B23"/>
  <c r="R18"/>
  <c r="P18"/>
  <c r="L18"/>
  <c r="N18"/>
  <c r="J18"/>
  <c r="H18"/>
  <c r="F18"/>
  <c r="D18"/>
  <c r="B18"/>
  <c r="H44"/>
  <c r="I44"/>
  <c r="J44"/>
  <c r="K44"/>
  <c r="L44"/>
  <c r="M44"/>
  <c r="N44"/>
  <c r="O44"/>
  <c r="P44"/>
  <c r="Q44"/>
  <c r="R44"/>
  <c r="G44"/>
  <c r="B31"/>
  <c r="B30"/>
  <c r="B29"/>
  <c r="B28"/>
  <c r="B27"/>
  <c r="B26"/>
  <c r="B25"/>
  <c r="B22"/>
  <c r="C59"/>
  <c r="D59"/>
  <c r="E59"/>
  <c r="F59"/>
  <c r="G59"/>
  <c r="H59"/>
  <c r="I59"/>
  <c r="J59"/>
  <c r="K59"/>
  <c r="L59"/>
  <c r="M59"/>
  <c r="N59"/>
  <c r="O59"/>
  <c r="P59"/>
  <c r="Q59"/>
  <c r="R59"/>
  <c r="B59"/>
  <c r="R17"/>
  <c r="P17"/>
  <c r="N17"/>
  <c r="L17"/>
  <c r="J17"/>
  <c r="H17"/>
  <c r="F17"/>
  <c r="D17"/>
  <c r="C15"/>
  <c r="D15"/>
  <c r="E15"/>
  <c r="F15"/>
  <c r="G15"/>
  <c r="H15"/>
  <c r="I15"/>
  <c r="J15"/>
  <c r="K15"/>
  <c r="L15"/>
  <c r="M15"/>
  <c r="N15"/>
  <c r="O15"/>
  <c r="P15"/>
  <c r="Q15"/>
  <c r="R15"/>
  <c r="Q14"/>
  <c r="N14"/>
  <c r="K14"/>
  <c r="H14"/>
  <c r="E14"/>
  <c r="P19"/>
  <c r="I19"/>
  <c r="B19"/>
  <c r="B17"/>
  <c r="B16"/>
  <c r="B15"/>
  <c r="B14"/>
  <c r="B13"/>
  <c r="B12"/>
  <c r="F39" l="1"/>
  <c r="G39"/>
  <c r="H39"/>
  <c r="I39"/>
  <c r="J39"/>
  <c r="K39"/>
  <c r="L39"/>
  <c r="M39"/>
  <c r="N39"/>
  <c r="O39"/>
  <c r="P39"/>
  <c r="Q39"/>
  <c r="R39"/>
  <c r="E39"/>
  <c r="B45"/>
  <c r="B40"/>
  <c r="C32"/>
  <c r="D32"/>
  <c r="E32"/>
  <c r="F32"/>
  <c r="G32"/>
  <c r="H32"/>
  <c r="I32"/>
  <c r="J32"/>
  <c r="K32"/>
  <c r="L32"/>
  <c r="M32"/>
  <c r="N32"/>
  <c r="O32"/>
  <c r="P32"/>
  <c r="Q32"/>
  <c r="R32"/>
  <c r="B32"/>
  <c r="C20"/>
  <c r="D20"/>
  <c r="E20"/>
  <c r="F20"/>
  <c r="G20"/>
  <c r="H20"/>
  <c r="I20"/>
  <c r="J20"/>
  <c r="K20"/>
  <c r="L20"/>
  <c r="M20"/>
  <c r="N20"/>
  <c r="O20"/>
  <c r="P20"/>
  <c r="Q20"/>
  <c r="R20"/>
  <c r="B20"/>
  <c r="C57"/>
  <c r="D57"/>
  <c r="E57"/>
  <c r="F57"/>
  <c r="G57"/>
  <c r="H57"/>
  <c r="I57"/>
  <c r="J57"/>
  <c r="K57"/>
  <c r="L57"/>
  <c r="M57"/>
  <c r="N57"/>
  <c r="O57"/>
  <c r="P57"/>
  <c r="Q57"/>
  <c r="R57"/>
  <c r="B57"/>
  <c r="C47"/>
  <c r="D47"/>
  <c r="E47"/>
  <c r="F47"/>
  <c r="G47"/>
  <c r="H47"/>
  <c r="I47"/>
  <c r="J47"/>
  <c r="K47"/>
  <c r="L47"/>
  <c r="M47"/>
  <c r="N47"/>
  <c r="O47"/>
  <c r="P47"/>
  <c r="Q47"/>
  <c r="R47"/>
  <c r="B47"/>
  <c r="C6"/>
  <c r="D6"/>
  <c r="E6"/>
  <c r="F6"/>
  <c r="G6"/>
  <c r="H6"/>
  <c r="I6"/>
  <c r="J6"/>
  <c r="K6"/>
  <c r="L6"/>
  <c r="M6"/>
  <c r="N6"/>
  <c r="O6"/>
  <c r="P6"/>
  <c r="Q6"/>
  <c r="R6"/>
  <c r="B6"/>
  <c r="C5"/>
  <c r="D5"/>
  <c r="B5"/>
  <c r="F5"/>
  <c r="G5"/>
  <c r="H5"/>
  <c r="I5"/>
  <c r="J5"/>
  <c r="K5"/>
  <c r="L5"/>
  <c r="M5"/>
  <c r="N5"/>
  <c r="O5"/>
  <c r="P5"/>
  <c r="Q5"/>
  <c r="R5"/>
  <c r="E5"/>
  <c r="D43"/>
  <c r="E43"/>
  <c r="F43"/>
  <c r="G43"/>
  <c r="H43"/>
  <c r="I43"/>
  <c r="J43"/>
  <c r="K43"/>
  <c r="L43"/>
  <c r="M43"/>
  <c r="N43"/>
  <c r="O43"/>
  <c r="P43"/>
  <c r="Q43"/>
  <c r="R43"/>
  <c r="C43"/>
  <c r="D42"/>
  <c r="D45" s="1"/>
  <c r="E42"/>
  <c r="E45" s="1"/>
  <c r="F42"/>
  <c r="F45" s="1"/>
  <c r="G42"/>
  <c r="G45" s="1"/>
  <c r="H42"/>
  <c r="H45" s="1"/>
  <c r="I42"/>
  <c r="I45" s="1"/>
  <c r="J42"/>
  <c r="J45" s="1"/>
  <c r="K42"/>
  <c r="K45" s="1"/>
  <c r="L42"/>
  <c r="L45" s="1"/>
  <c r="M42"/>
  <c r="M45" s="1"/>
  <c r="N42"/>
  <c r="N45" s="1"/>
  <c r="O42"/>
  <c r="O45" s="1"/>
  <c r="P42"/>
  <c r="P45" s="1"/>
  <c r="Q42"/>
  <c r="Q45" s="1"/>
  <c r="R42"/>
  <c r="R45" s="1"/>
  <c r="C42"/>
  <c r="C45" s="1"/>
  <c r="F38"/>
  <c r="G38"/>
  <c r="H38"/>
  <c r="I38"/>
  <c r="J38"/>
  <c r="K38"/>
  <c r="L38"/>
  <c r="M38"/>
  <c r="N38"/>
  <c r="O38"/>
  <c r="P38"/>
  <c r="Q38"/>
  <c r="R38"/>
  <c r="E38"/>
  <c r="F37"/>
  <c r="G37"/>
  <c r="H37"/>
  <c r="I37"/>
  <c r="J37"/>
  <c r="K37"/>
  <c r="L37"/>
  <c r="M37"/>
  <c r="N37"/>
  <c r="O37"/>
  <c r="P37"/>
  <c r="Q37"/>
  <c r="R37"/>
  <c r="E37"/>
  <c r="F36"/>
  <c r="G36"/>
  <c r="H36"/>
  <c r="I36"/>
  <c r="J36"/>
  <c r="K36"/>
  <c r="L36"/>
  <c r="M36"/>
  <c r="N36"/>
  <c r="O36"/>
  <c r="P36"/>
  <c r="Q36"/>
  <c r="R36"/>
  <c r="E36"/>
  <c r="D36"/>
  <c r="D35"/>
  <c r="E35"/>
  <c r="F35"/>
  <c r="G35"/>
  <c r="H35"/>
  <c r="I35"/>
  <c r="J35"/>
  <c r="K35"/>
  <c r="L35"/>
  <c r="M35"/>
  <c r="N35"/>
  <c r="O35"/>
  <c r="P35"/>
  <c r="Q35"/>
  <c r="R35"/>
  <c r="F34"/>
  <c r="G34"/>
  <c r="H34"/>
  <c r="I34"/>
  <c r="J34"/>
  <c r="K34"/>
  <c r="L34"/>
  <c r="M34"/>
  <c r="N34"/>
  <c r="O34"/>
  <c r="P34"/>
  <c r="Q34"/>
  <c r="R34"/>
  <c r="E34"/>
  <c r="D34"/>
  <c r="C36"/>
  <c r="C35"/>
  <c r="C34"/>
  <c r="G40" l="1"/>
  <c r="C40"/>
  <c r="E40"/>
  <c r="K40"/>
  <c r="K46" s="1"/>
  <c r="K51" s="1"/>
  <c r="R40"/>
  <c r="N40"/>
  <c r="J40"/>
  <c r="F40"/>
  <c r="F46" s="1"/>
  <c r="F51" s="1"/>
  <c r="R7"/>
  <c r="N7"/>
  <c r="J7"/>
  <c r="F7"/>
  <c r="D40"/>
  <c r="Q40"/>
  <c r="M40"/>
  <c r="M46" s="1"/>
  <c r="O40"/>
  <c r="I40"/>
  <c r="C46"/>
  <c r="C51" s="1"/>
  <c r="C60" s="1"/>
  <c r="D46"/>
  <c r="D51" s="1"/>
  <c r="D60" s="1"/>
  <c r="L7"/>
  <c r="D7"/>
  <c r="P40"/>
  <c r="P46" s="1"/>
  <c r="P51" s="1"/>
  <c r="L40"/>
  <c r="L46" s="1"/>
  <c r="L51" s="1"/>
  <c r="H40"/>
  <c r="E46"/>
  <c r="E51" s="1"/>
  <c r="E60" s="1"/>
  <c r="B46"/>
  <c r="B51" s="1"/>
  <c r="Q46"/>
  <c r="Q51" s="1"/>
  <c r="N46"/>
  <c r="N51" s="1"/>
  <c r="I46"/>
  <c r="I51" s="1"/>
  <c r="H46"/>
  <c r="H51" s="1"/>
  <c r="R46"/>
  <c r="R51" s="1"/>
  <c r="O46"/>
  <c r="O51" s="1"/>
  <c r="J46"/>
  <c r="J51" s="1"/>
  <c r="G46"/>
  <c r="G51" s="1"/>
  <c r="Q7"/>
  <c r="M7"/>
  <c r="I7"/>
  <c r="P7"/>
  <c r="H7"/>
  <c r="E7"/>
  <c r="K7"/>
  <c r="B7"/>
  <c r="O7"/>
  <c r="G7"/>
  <c r="C7"/>
  <c r="D48" l="1"/>
  <c r="D52" s="1"/>
  <c r="M51"/>
  <c r="M58" s="1"/>
  <c r="M48"/>
  <c r="D58"/>
  <c r="C58"/>
  <c r="C48"/>
  <c r="E58"/>
  <c r="F58"/>
  <c r="F60"/>
  <c r="P58"/>
  <c r="P60"/>
  <c r="I58"/>
  <c r="I60"/>
  <c r="K58"/>
  <c r="K60"/>
  <c r="R60"/>
  <c r="R58"/>
  <c r="M60"/>
  <c r="J60"/>
  <c r="J58"/>
  <c r="H58"/>
  <c r="H60"/>
  <c r="N60"/>
  <c r="N58"/>
  <c r="O58"/>
  <c r="O60"/>
  <c r="L58"/>
  <c r="L60"/>
  <c r="Q58"/>
  <c r="Q60"/>
  <c r="G60"/>
  <c r="G58"/>
  <c r="J48"/>
  <c r="R48"/>
  <c r="Q48"/>
  <c r="K48"/>
  <c r="P48"/>
  <c r="P52" s="1"/>
  <c r="I48"/>
  <c r="B48"/>
  <c r="N48"/>
  <c r="O48"/>
  <c r="O52" s="1"/>
  <c r="L48"/>
  <c r="L52" s="1"/>
  <c r="G48"/>
  <c r="G52" s="1"/>
  <c r="C52"/>
  <c r="F52"/>
  <c r="F48"/>
  <c r="N52"/>
  <c r="H48"/>
  <c r="H52" s="1"/>
  <c r="E48"/>
  <c r="E52" s="1"/>
  <c r="B52"/>
  <c r="J52"/>
  <c r="K52"/>
  <c r="Q52"/>
  <c r="I52"/>
  <c r="B60"/>
  <c r="B58"/>
  <c r="M52"/>
  <c r="B8"/>
  <c r="R52" l="1"/>
  <c r="S60"/>
  <c r="B49"/>
  <c r="B55" s="1"/>
  <c r="S58"/>
  <c r="B61" l="1"/>
  <c r="B53"/>
  <c r="B54"/>
</calcChain>
</file>

<file path=xl/sharedStrings.xml><?xml version="1.0" encoding="utf-8"?>
<sst xmlns="http://schemas.openxmlformats.org/spreadsheetml/2006/main" count="146" uniqueCount="75">
  <si>
    <t>investasi</t>
  </si>
  <si>
    <t>aktivitas yang dilakukan di tahun pertama</t>
  </si>
  <si>
    <t>pembabatan lahan</t>
  </si>
  <si>
    <t>pemasangan pancang (ajir)</t>
  </si>
  <si>
    <t>pembuatan lubang tanaman kopi</t>
  </si>
  <si>
    <t>pembuatan lubang tanaman penaung</t>
  </si>
  <si>
    <t>penanaman naungan sementara</t>
  </si>
  <si>
    <t>penanaman naungan tetap</t>
  </si>
  <si>
    <t>pembersihan gulma menjelang tanam</t>
  </si>
  <si>
    <t>pengelolaan tanaman penaung</t>
  </si>
  <si>
    <t>mengisi kompos pada lubang tanam</t>
  </si>
  <si>
    <t>tutup lubang tanam</t>
  </si>
  <si>
    <t xml:space="preserve">1. Pengendalian gulma </t>
  </si>
  <si>
    <t>2. Pemupukan</t>
  </si>
  <si>
    <t>3. Pengendalian hama penyakit</t>
  </si>
  <si>
    <t>4. Pemangkasan kopi</t>
  </si>
  <si>
    <t>5. Panen</t>
  </si>
  <si>
    <t>6. Biaya giling kopi</t>
  </si>
  <si>
    <t>1. Nilai Produksi</t>
  </si>
  <si>
    <t>TOTAL INFLOW</t>
  </si>
  <si>
    <t>1. Sewa tanah</t>
  </si>
  <si>
    <t>2. Salvage value</t>
  </si>
  <si>
    <t>2. bibit kopi</t>
  </si>
  <si>
    <t>3. bibit naungan (lamtoro)</t>
  </si>
  <si>
    <t>4. benih naungan sementara</t>
  </si>
  <si>
    <t>5. panjang (ajir)</t>
  </si>
  <si>
    <t>6. kompos</t>
  </si>
  <si>
    <t>7. parang</t>
  </si>
  <si>
    <t>8. cangkul</t>
  </si>
  <si>
    <t>9. sprayer</t>
  </si>
  <si>
    <t>Biaya operasional</t>
  </si>
  <si>
    <t>Biaya bahan</t>
  </si>
  <si>
    <t>1. NPK</t>
  </si>
  <si>
    <t>2. Herbisida</t>
  </si>
  <si>
    <t>3.Insektisida</t>
  </si>
  <si>
    <t>TOTAL OUTFLOW</t>
  </si>
  <si>
    <t>DF</t>
  </si>
  <si>
    <t>Benefit</t>
  </si>
  <si>
    <t>COST</t>
  </si>
  <si>
    <t>NET BENEFIT DENGAN PROYEK</t>
  </si>
  <si>
    <t>PV NET BENEFIT</t>
  </si>
  <si>
    <t>NPV</t>
  </si>
  <si>
    <t>NET B/C</t>
  </si>
  <si>
    <t>GROSS B/C</t>
  </si>
  <si>
    <t>TOTAL BENEFIT</t>
  </si>
  <si>
    <t>TOTAL COST</t>
  </si>
  <si>
    <t>DF 50%</t>
  </si>
  <si>
    <t>total investasi</t>
  </si>
  <si>
    <t>total</t>
  </si>
  <si>
    <t>TOTAL</t>
  </si>
  <si>
    <t>IRR</t>
  </si>
  <si>
    <t>DF 45%</t>
  </si>
  <si>
    <t>INFLOW</t>
  </si>
  <si>
    <t>OUTFLOW</t>
  </si>
  <si>
    <t xml:space="preserve"> Nilai Produksi</t>
  </si>
  <si>
    <t>NET BENEFIT</t>
  </si>
  <si>
    <t>Total inflow</t>
  </si>
  <si>
    <t>Harga switching value</t>
  </si>
  <si>
    <t>Switching value</t>
  </si>
  <si>
    <t>DF 10,1%</t>
  </si>
  <si>
    <t>Niki Nurul Haq</t>
  </si>
  <si>
    <t>Bayu Windiharto Putro</t>
  </si>
  <si>
    <t>M. Taufiq R</t>
  </si>
  <si>
    <t>Syinta Melani Suherman</t>
  </si>
  <si>
    <t>Kasirotur Rohmah</t>
  </si>
  <si>
    <t>Satria Nugroho</t>
  </si>
  <si>
    <t>H44100007</t>
  </si>
  <si>
    <t>H44100008</t>
  </si>
  <si>
    <t>H44100047</t>
  </si>
  <si>
    <t>H44100076</t>
  </si>
  <si>
    <t>H44100097</t>
  </si>
  <si>
    <t>H44100124</t>
  </si>
  <si>
    <t>ANGGOTA KELOMPOK 9</t>
  </si>
  <si>
    <t>salvage Value</t>
  </si>
  <si>
    <t>Salvage Value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</si>
</sst>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00"/>
    <numFmt numFmtId="165" formatCode="0.0000000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3" borderId="0" xfId="0" applyFill="1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2" xfId="0" applyNumberFormat="1" applyBorder="1"/>
    <xf numFmtId="0" fontId="0" fillId="0" borderId="3" xfId="0" applyBorder="1"/>
    <xf numFmtId="0" fontId="1" fillId="2" borderId="0" xfId="0" applyFont="1" applyFill="1"/>
    <xf numFmtId="0" fontId="1" fillId="0" borderId="1" xfId="0" applyFont="1" applyBorder="1"/>
    <xf numFmtId="0" fontId="1" fillId="3" borderId="0" xfId="0" applyFont="1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0" xfId="1" applyNumberFormat="1" applyFont="1"/>
    <xf numFmtId="0" fontId="1" fillId="5" borderId="0" xfId="0" applyFont="1" applyFill="1" applyBorder="1"/>
    <xf numFmtId="0" fontId="0" fillId="5" borderId="0" xfId="0" applyFill="1"/>
    <xf numFmtId="2" fontId="0" fillId="0" borderId="0" xfId="0" applyNumberFormat="1"/>
    <xf numFmtId="165" fontId="0" fillId="5" borderId="0" xfId="0" applyNumberFormat="1" applyFill="1" applyAlignment="1">
      <alignment horizontal="left" indent="1"/>
    </xf>
    <xf numFmtId="0" fontId="1" fillId="6" borderId="1" xfId="0" applyFont="1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4" xfId="0" applyFont="1" applyFill="1" applyBorder="1"/>
    <xf numFmtId="1" fontId="0" fillId="6" borderId="1" xfId="0" applyNumberFormat="1" applyFill="1" applyBorder="1"/>
    <xf numFmtId="2" fontId="0" fillId="0" borderId="0" xfId="0" applyNumberFormat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9" fontId="1" fillId="7" borderId="10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opLeftCell="A52" zoomScale="60" zoomScaleNormal="60" workbookViewId="0">
      <selection activeCell="A52" sqref="A52"/>
    </sheetView>
  </sheetViews>
  <sheetFormatPr defaultRowHeight="15"/>
  <cols>
    <col min="1" max="1" width="39.28515625" customWidth="1"/>
    <col min="2" max="2" width="11.5703125" bestFit="1" customWidth="1"/>
    <col min="3" max="5" width="12.7109375" bestFit="1" customWidth="1"/>
    <col min="6" max="7" width="10" bestFit="1" customWidth="1"/>
    <col min="8" max="8" width="14.7109375" bestFit="1" customWidth="1"/>
    <col min="9" max="10" width="10" bestFit="1" customWidth="1"/>
    <col min="11" max="11" width="14.7109375" bestFit="1" customWidth="1"/>
    <col min="12" max="13" width="10" bestFit="1" customWidth="1"/>
    <col min="14" max="14" width="14.7109375" bestFit="1" customWidth="1"/>
    <col min="15" max="15" width="10" bestFit="1" customWidth="1"/>
    <col min="16" max="17" width="14.7109375" bestFit="1" customWidth="1"/>
    <col min="18" max="19" width="12.42578125" bestFit="1" customWidth="1"/>
  </cols>
  <sheetData>
    <row r="1" spans="1:18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</row>
    <row r="2" spans="1:18">
      <c r="A2" s="9" t="s">
        <v>52</v>
      </c>
    </row>
    <row r="3" spans="1:18">
      <c r="A3" t="s">
        <v>18</v>
      </c>
      <c r="E3" s="14">
        <f>2000*10*30000</f>
        <v>600000000</v>
      </c>
      <c r="F3">
        <f t="shared" ref="F3:R3" si="0">2000*10*30000</f>
        <v>600000000</v>
      </c>
      <c r="G3">
        <f t="shared" si="0"/>
        <v>600000000</v>
      </c>
      <c r="H3">
        <f t="shared" si="0"/>
        <v>600000000</v>
      </c>
      <c r="I3">
        <f t="shared" si="0"/>
        <v>600000000</v>
      </c>
      <c r="J3">
        <f t="shared" si="0"/>
        <v>600000000</v>
      </c>
      <c r="K3">
        <f t="shared" si="0"/>
        <v>600000000</v>
      </c>
      <c r="L3">
        <f t="shared" si="0"/>
        <v>600000000</v>
      </c>
      <c r="M3">
        <f t="shared" si="0"/>
        <v>600000000</v>
      </c>
      <c r="N3">
        <f t="shared" si="0"/>
        <v>600000000</v>
      </c>
      <c r="O3">
        <f t="shared" si="0"/>
        <v>600000000</v>
      </c>
      <c r="P3">
        <f t="shared" si="0"/>
        <v>600000000</v>
      </c>
      <c r="Q3">
        <f t="shared" si="0"/>
        <v>600000000</v>
      </c>
      <c r="R3">
        <f t="shared" si="0"/>
        <v>600000000</v>
      </c>
    </row>
    <row r="4" spans="1:18">
      <c r="A4" t="s">
        <v>21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50000000</v>
      </c>
    </row>
    <row r="5" spans="1:18">
      <c r="A5" s="2" t="s">
        <v>19</v>
      </c>
      <c r="B5" s="2">
        <f>SUM(B3:B4)</f>
        <v>0</v>
      </c>
      <c r="C5" s="2">
        <f t="shared" ref="C5:R5" si="1">SUM(C3:C4)</f>
        <v>0</v>
      </c>
      <c r="D5" s="2">
        <f t="shared" si="1"/>
        <v>0</v>
      </c>
      <c r="E5" s="2">
        <f t="shared" si="1"/>
        <v>600000000</v>
      </c>
      <c r="F5" s="2">
        <f t="shared" si="1"/>
        <v>600000000</v>
      </c>
      <c r="G5" s="2">
        <f t="shared" si="1"/>
        <v>600000000</v>
      </c>
      <c r="H5" s="2">
        <f t="shared" si="1"/>
        <v>600000000</v>
      </c>
      <c r="I5" s="2">
        <f t="shared" si="1"/>
        <v>600000000</v>
      </c>
      <c r="J5" s="2">
        <f t="shared" si="1"/>
        <v>600000000</v>
      </c>
      <c r="K5" s="2">
        <f t="shared" si="1"/>
        <v>600000000</v>
      </c>
      <c r="L5" s="2">
        <f t="shared" si="1"/>
        <v>600000000</v>
      </c>
      <c r="M5" s="2">
        <f t="shared" si="1"/>
        <v>600000000</v>
      </c>
      <c r="N5" s="2">
        <f t="shared" si="1"/>
        <v>600000000</v>
      </c>
      <c r="O5" s="2">
        <f t="shared" si="1"/>
        <v>600000000</v>
      </c>
      <c r="P5" s="2">
        <f t="shared" si="1"/>
        <v>600000000</v>
      </c>
      <c r="Q5" s="2">
        <f t="shared" si="1"/>
        <v>600000000</v>
      </c>
      <c r="R5" s="2">
        <f t="shared" si="1"/>
        <v>650000000</v>
      </c>
    </row>
    <row r="6" spans="1:18">
      <c r="A6" t="s">
        <v>36</v>
      </c>
      <c r="B6" s="1">
        <f>1/(1.1)^B1</f>
        <v>0.90909090909090906</v>
      </c>
      <c r="C6" s="1">
        <f t="shared" ref="C6:R6" si="2">1/(1.1)^C1</f>
        <v>0.82644628099173545</v>
      </c>
      <c r="D6" s="1">
        <f t="shared" si="2"/>
        <v>0.75131480090157754</v>
      </c>
      <c r="E6" s="1">
        <f t="shared" si="2"/>
        <v>0.68301345536507052</v>
      </c>
      <c r="F6" s="1">
        <f t="shared" si="2"/>
        <v>0.62092132305915493</v>
      </c>
      <c r="G6" s="1">
        <f t="shared" si="2"/>
        <v>0.56447393005377722</v>
      </c>
      <c r="H6" s="1">
        <f t="shared" si="2"/>
        <v>0.51315811823070645</v>
      </c>
      <c r="I6" s="1">
        <f t="shared" si="2"/>
        <v>0.46650738020973315</v>
      </c>
      <c r="J6" s="1">
        <f t="shared" si="2"/>
        <v>0.42409761837248466</v>
      </c>
      <c r="K6" s="1">
        <f t="shared" si="2"/>
        <v>0.38554328942953148</v>
      </c>
      <c r="L6" s="1">
        <f t="shared" si="2"/>
        <v>0.3504938994813922</v>
      </c>
      <c r="M6" s="1">
        <f t="shared" si="2"/>
        <v>0.31863081771035656</v>
      </c>
      <c r="N6" s="1">
        <f t="shared" si="2"/>
        <v>0.28966437973668779</v>
      </c>
      <c r="O6" s="1">
        <f t="shared" si="2"/>
        <v>0.26333125430607973</v>
      </c>
      <c r="P6" s="1">
        <f t="shared" si="2"/>
        <v>0.23939204936916339</v>
      </c>
      <c r="Q6" s="1">
        <f t="shared" si="2"/>
        <v>0.21762913579014853</v>
      </c>
      <c r="R6" s="1">
        <f t="shared" si="2"/>
        <v>0.19784466890013502</v>
      </c>
    </row>
    <row r="7" spans="1:18">
      <c r="A7" t="s">
        <v>37</v>
      </c>
      <c r="B7">
        <f>B6*B5</f>
        <v>0</v>
      </c>
      <c r="C7">
        <f t="shared" ref="C7:R7" si="3">C6*C5</f>
        <v>0</v>
      </c>
      <c r="D7">
        <f t="shared" si="3"/>
        <v>0</v>
      </c>
      <c r="E7">
        <f t="shared" si="3"/>
        <v>409808073.2190423</v>
      </c>
      <c r="F7">
        <f t="shared" si="3"/>
        <v>372552793.83549297</v>
      </c>
      <c r="G7">
        <f t="shared" si="3"/>
        <v>338684358.03226632</v>
      </c>
      <c r="H7">
        <f t="shared" si="3"/>
        <v>307894870.93842387</v>
      </c>
      <c r="I7">
        <f t="shared" si="3"/>
        <v>279904428.12583989</v>
      </c>
      <c r="J7">
        <f t="shared" si="3"/>
        <v>254458571.02349079</v>
      </c>
      <c r="K7">
        <f t="shared" si="3"/>
        <v>231325973.6577189</v>
      </c>
      <c r="L7">
        <f t="shared" si="3"/>
        <v>210296339.68883532</v>
      </c>
      <c r="M7">
        <f t="shared" si="3"/>
        <v>191178490.62621394</v>
      </c>
      <c r="N7">
        <f t="shared" si="3"/>
        <v>173798627.84201267</v>
      </c>
      <c r="O7">
        <f t="shared" si="3"/>
        <v>157998752.58364785</v>
      </c>
      <c r="P7">
        <f t="shared" si="3"/>
        <v>143635229.62149805</v>
      </c>
      <c r="Q7">
        <f t="shared" si="3"/>
        <v>130577481.47408912</v>
      </c>
      <c r="R7">
        <f t="shared" si="3"/>
        <v>128599034.78508776</v>
      </c>
    </row>
    <row r="8" spans="1:18">
      <c r="A8" t="s">
        <v>44</v>
      </c>
      <c r="B8">
        <f>SUM(B7:R7)</f>
        <v>3330713025.45366</v>
      </c>
    </row>
    <row r="9" spans="1:18">
      <c r="A9" s="9" t="s">
        <v>53</v>
      </c>
    </row>
    <row r="10" spans="1:18">
      <c r="A10" s="12" t="s">
        <v>0</v>
      </c>
    </row>
    <row r="11" spans="1:18">
      <c r="A11" t="s">
        <v>20</v>
      </c>
      <c r="B11">
        <v>50000000</v>
      </c>
    </row>
    <row r="12" spans="1:18">
      <c r="A12" t="s">
        <v>22</v>
      </c>
      <c r="B12">
        <f>1600*2000*10</f>
        <v>32000000</v>
      </c>
    </row>
    <row r="13" spans="1:18">
      <c r="A13" t="s">
        <v>23</v>
      </c>
      <c r="B13">
        <f>400*1500*10</f>
        <v>6000000</v>
      </c>
    </row>
    <row r="14" spans="1:18">
      <c r="A14" t="s">
        <v>24</v>
      </c>
      <c r="B14">
        <f>40*17000*10</f>
        <v>6800000</v>
      </c>
      <c r="E14">
        <f>40*17000*10</f>
        <v>6800000</v>
      </c>
      <c r="H14">
        <f>40*17000*10</f>
        <v>6800000</v>
      </c>
      <c r="K14">
        <f>40*17000*10</f>
        <v>6800000</v>
      </c>
      <c r="N14">
        <f>40*17000*10</f>
        <v>6800000</v>
      </c>
      <c r="Q14">
        <f>40*17000*10</f>
        <v>6800000</v>
      </c>
    </row>
    <row r="15" spans="1:18">
      <c r="A15" t="s">
        <v>25</v>
      </c>
      <c r="B15">
        <f>2000*250*10</f>
        <v>5000000</v>
      </c>
      <c r="C15">
        <f t="shared" ref="C15:R15" si="4">2000*250*10</f>
        <v>5000000</v>
      </c>
      <c r="D15">
        <f t="shared" si="4"/>
        <v>5000000</v>
      </c>
      <c r="E15">
        <f t="shared" si="4"/>
        <v>5000000</v>
      </c>
      <c r="F15">
        <f t="shared" si="4"/>
        <v>5000000</v>
      </c>
      <c r="G15">
        <f t="shared" si="4"/>
        <v>5000000</v>
      </c>
      <c r="H15">
        <f t="shared" si="4"/>
        <v>5000000</v>
      </c>
      <c r="I15">
        <f t="shared" si="4"/>
        <v>5000000</v>
      </c>
      <c r="J15">
        <f t="shared" si="4"/>
        <v>5000000</v>
      </c>
      <c r="K15">
        <f t="shared" si="4"/>
        <v>5000000</v>
      </c>
      <c r="L15">
        <f t="shared" si="4"/>
        <v>5000000</v>
      </c>
      <c r="M15">
        <f t="shared" si="4"/>
        <v>5000000</v>
      </c>
      <c r="N15">
        <f t="shared" si="4"/>
        <v>5000000</v>
      </c>
      <c r="O15">
        <f t="shared" si="4"/>
        <v>5000000</v>
      </c>
      <c r="P15">
        <f t="shared" si="4"/>
        <v>5000000</v>
      </c>
      <c r="Q15">
        <f t="shared" si="4"/>
        <v>5000000</v>
      </c>
      <c r="R15">
        <f t="shared" si="4"/>
        <v>5000000</v>
      </c>
    </row>
    <row r="16" spans="1:18">
      <c r="A16" t="s">
        <v>26</v>
      </c>
      <c r="B16">
        <f>16000*500*10</f>
        <v>80000000</v>
      </c>
    </row>
    <row r="17" spans="1:18">
      <c r="A17" t="s">
        <v>27</v>
      </c>
      <c r="B17">
        <f>3*45000*10</f>
        <v>1350000</v>
      </c>
      <c r="D17">
        <f>3*45000*10</f>
        <v>1350000</v>
      </c>
      <c r="F17">
        <f>3*45000*10</f>
        <v>1350000</v>
      </c>
      <c r="H17">
        <f>3*45000*10</f>
        <v>1350000</v>
      </c>
      <c r="J17">
        <f>3*45000*10</f>
        <v>1350000</v>
      </c>
      <c r="L17">
        <f>3*45000*10</f>
        <v>1350000</v>
      </c>
      <c r="N17">
        <f>3*45000*10</f>
        <v>1350000</v>
      </c>
      <c r="P17">
        <f>3*45000*10</f>
        <v>1350000</v>
      </c>
      <c r="R17">
        <f>3*45000*10</f>
        <v>1350000</v>
      </c>
    </row>
    <row r="18" spans="1:18">
      <c r="A18" t="s">
        <v>28</v>
      </c>
      <c r="B18">
        <f>3*60000*10</f>
        <v>1800000</v>
      </c>
      <c r="D18">
        <f>3*60000*10</f>
        <v>1800000</v>
      </c>
      <c r="F18">
        <f>3*60000*10</f>
        <v>1800000</v>
      </c>
      <c r="H18">
        <f>3*60000*10</f>
        <v>1800000</v>
      </c>
      <c r="J18">
        <f>3*60000*10</f>
        <v>1800000</v>
      </c>
      <c r="L18">
        <f>3*60000*10</f>
        <v>1800000</v>
      </c>
      <c r="N18">
        <f>3*60000*10</f>
        <v>1800000</v>
      </c>
      <c r="P18">
        <f>3*60000*10</f>
        <v>1800000</v>
      </c>
      <c r="R18">
        <f>3*60000*10</f>
        <v>1800000</v>
      </c>
    </row>
    <row r="19" spans="1:18">
      <c r="A19" t="s">
        <v>29</v>
      </c>
      <c r="B19">
        <f>1*250000*10</f>
        <v>2500000</v>
      </c>
      <c r="I19">
        <f>1*250000*10</f>
        <v>2500000</v>
      </c>
      <c r="P19">
        <f>1*250000*10</f>
        <v>2500000</v>
      </c>
    </row>
    <row r="20" spans="1:18">
      <c r="A20" t="s">
        <v>47</v>
      </c>
      <c r="B20">
        <f>SUM(B11:B19)</f>
        <v>185450000</v>
      </c>
      <c r="C20">
        <f t="shared" ref="C20:R20" si="5">SUM(C11:C19)</f>
        <v>5000000</v>
      </c>
      <c r="D20">
        <f t="shared" si="5"/>
        <v>8150000</v>
      </c>
      <c r="E20">
        <f t="shared" si="5"/>
        <v>11800000</v>
      </c>
      <c r="F20">
        <f t="shared" si="5"/>
        <v>8150000</v>
      </c>
      <c r="G20">
        <f t="shared" si="5"/>
        <v>5000000</v>
      </c>
      <c r="H20">
        <f t="shared" si="5"/>
        <v>14950000</v>
      </c>
      <c r="I20">
        <f t="shared" si="5"/>
        <v>7500000</v>
      </c>
      <c r="J20">
        <f t="shared" si="5"/>
        <v>8150000</v>
      </c>
      <c r="K20">
        <f t="shared" si="5"/>
        <v>11800000</v>
      </c>
      <c r="L20">
        <f t="shared" si="5"/>
        <v>8150000</v>
      </c>
      <c r="M20">
        <f t="shared" si="5"/>
        <v>5000000</v>
      </c>
      <c r="N20">
        <f t="shared" si="5"/>
        <v>14950000</v>
      </c>
      <c r="O20">
        <f t="shared" si="5"/>
        <v>5000000</v>
      </c>
      <c r="P20">
        <f t="shared" si="5"/>
        <v>10650000</v>
      </c>
      <c r="Q20">
        <f t="shared" si="5"/>
        <v>11800000</v>
      </c>
      <c r="R20">
        <f t="shared" si="5"/>
        <v>8150000</v>
      </c>
    </row>
    <row r="21" spans="1:18">
      <c r="A21" s="12" t="s">
        <v>1</v>
      </c>
    </row>
    <row r="22" spans="1:18">
      <c r="A22" t="s">
        <v>2</v>
      </c>
      <c r="B22">
        <f>8*35000*10</f>
        <v>2800000</v>
      </c>
    </row>
    <row r="23" spans="1:18">
      <c r="A23" t="s">
        <v>3</v>
      </c>
      <c r="B23">
        <f>2*35000*10</f>
        <v>700000</v>
      </c>
    </row>
    <row r="24" spans="1:18">
      <c r="A24" t="s">
        <v>4</v>
      </c>
      <c r="B24">
        <f>20*35000*10</f>
        <v>7000000</v>
      </c>
    </row>
    <row r="25" spans="1:18">
      <c r="A25" t="s">
        <v>5</v>
      </c>
      <c r="B25">
        <f>2*35000*10</f>
        <v>700000</v>
      </c>
    </row>
    <row r="26" spans="1:18">
      <c r="A26" t="s">
        <v>6</v>
      </c>
      <c r="B26">
        <f>2*35000*10</f>
        <v>700000</v>
      </c>
    </row>
    <row r="27" spans="1:18">
      <c r="A27" t="s">
        <v>7</v>
      </c>
      <c r="B27">
        <f>4*35000*10</f>
        <v>1400000</v>
      </c>
    </row>
    <row r="28" spans="1:18">
      <c r="A28" t="s">
        <v>8</v>
      </c>
      <c r="B28">
        <f>4*35000*10</f>
        <v>1400000</v>
      </c>
    </row>
    <row r="29" spans="1:18">
      <c r="A29" t="s">
        <v>9</v>
      </c>
      <c r="B29">
        <f>2*35000*10</f>
        <v>700000</v>
      </c>
    </row>
    <row r="30" spans="1:18">
      <c r="A30" t="s">
        <v>10</v>
      </c>
      <c r="B30">
        <f>2*35000*10</f>
        <v>700000</v>
      </c>
    </row>
    <row r="31" spans="1:18">
      <c r="A31" t="s">
        <v>11</v>
      </c>
      <c r="B31">
        <f>6*35000*10</f>
        <v>2100000</v>
      </c>
    </row>
    <row r="32" spans="1:18">
      <c r="A32" t="s">
        <v>48</v>
      </c>
      <c r="B32">
        <f>SUM(B22:B31)</f>
        <v>18200000</v>
      </c>
      <c r="C32">
        <f t="shared" ref="C32:R32" si="6">SUM(C22:C31)</f>
        <v>0</v>
      </c>
      <c r="D32">
        <f t="shared" si="6"/>
        <v>0</v>
      </c>
      <c r="E32">
        <f t="shared" si="6"/>
        <v>0</v>
      </c>
      <c r="F32">
        <f t="shared" si="6"/>
        <v>0</v>
      </c>
      <c r="G32">
        <f t="shared" si="6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0</v>
      </c>
      <c r="M32">
        <f t="shared" si="6"/>
        <v>0</v>
      </c>
      <c r="N32">
        <f t="shared" si="6"/>
        <v>0</v>
      </c>
      <c r="O32">
        <f t="shared" si="6"/>
        <v>0</v>
      </c>
      <c r="P32">
        <f t="shared" si="6"/>
        <v>0</v>
      </c>
      <c r="Q32">
        <f t="shared" si="6"/>
        <v>0</v>
      </c>
      <c r="R32">
        <f t="shared" si="6"/>
        <v>0</v>
      </c>
    </row>
    <row r="33" spans="1:18">
      <c r="A33" s="12" t="s">
        <v>30</v>
      </c>
    </row>
    <row r="34" spans="1:18">
      <c r="A34" t="s">
        <v>12</v>
      </c>
      <c r="C34">
        <f>270*35000</f>
        <v>9450000</v>
      </c>
      <c r="D34">
        <f>270*35000</f>
        <v>9450000</v>
      </c>
      <c r="E34">
        <f>370*35000</f>
        <v>12950000</v>
      </c>
      <c r="F34">
        <f t="shared" ref="F34:R34" si="7">370*35000</f>
        <v>12950000</v>
      </c>
      <c r="G34">
        <f t="shared" si="7"/>
        <v>12950000</v>
      </c>
      <c r="H34">
        <f t="shared" si="7"/>
        <v>12950000</v>
      </c>
      <c r="I34">
        <f t="shared" si="7"/>
        <v>12950000</v>
      </c>
      <c r="J34">
        <f t="shared" si="7"/>
        <v>12950000</v>
      </c>
      <c r="K34">
        <f t="shared" si="7"/>
        <v>12950000</v>
      </c>
      <c r="L34">
        <f t="shared" si="7"/>
        <v>12950000</v>
      </c>
      <c r="M34">
        <f t="shared" si="7"/>
        <v>12950000</v>
      </c>
      <c r="N34">
        <f t="shared" si="7"/>
        <v>12950000</v>
      </c>
      <c r="O34">
        <f t="shared" si="7"/>
        <v>12950000</v>
      </c>
      <c r="P34">
        <f t="shared" si="7"/>
        <v>12950000</v>
      </c>
      <c r="Q34">
        <f t="shared" si="7"/>
        <v>12950000</v>
      </c>
      <c r="R34">
        <f t="shared" si="7"/>
        <v>12950000</v>
      </c>
    </row>
    <row r="35" spans="1:18">
      <c r="A35" t="s">
        <v>13</v>
      </c>
      <c r="C35">
        <f>40*35000</f>
        <v>1400000</v>
      </c>
      <c r="D35">
        <f t="shared" ref="D35:R36" si="8">40*35000</f>
        <v>1400000</v>
      </c>
      <c r="E35">
        <f t="shared" si="8"/>
        <v>1400000</v>
      </c>
      <c r="F35">
        <f t="shared" si="8"/>
        <v>1400000</v>
      </c>
      <c r="G35">
        <f t="shared" si="8"/>
        <v>1400000</v>
      </c>
      <c r="H35">
        <f t="shared" si="8"/>
        <v>1400000</v>
      </c>
      <c r="I35">
        <f t="shared" si="8"/>
        <v>1400000</v>
      </c>
      <c r="J35">
        <f t="shared" si="8"/>
        <v>1400000</v>
      </c>
      <c r="K35">
        <f t="shared" si="8"/>
        <v>1400000</v>
      </c>
      <c r="L35">
        <f t="shared" si="8"/>
        <v>1400000</v>
      </c>
      <c r="M35">
        <f t="shared" si="8"/>
        <v>1400000</v>
      </c>
      <c r="N35">
        <f t="shared" si="8"/>
        <v>1400000</v>
      </c>
      <c r="O35">
        <f t="shared" si="8"/>
        <v>1400000</v>
      </c>
      <c r="P35">
        <f t="shared" si="8"/>
        <v>1400000</v>
      </c>
      <c r="Q35">
        <f t="shared" si="8"/>
        <v>1400000</v>
      </c>
      <c r="R35">
        <f t="shared" si="8"/>
        <v>1400000</v>
      </c>
    </row>
    <row r="36" spans="1:18">
      <c r="A36" t="s">
        <v>14</v>
      </c>
      <c r="C36">
        <f>20*35000</f>
        <v>700000</v>
      </c>
      <c r="D36">
        <f>20*35000</f>
        <v>700000</v>
      </c>
      <c r="E36">
        <f>40*35000</f>
        <v>1400000</v>
      </c>
      <c r="F36">
        <f t="shared" si="8"/>
        <v>1400000</v>
      </c>
      <c r="G36">
        <f t="shared" si="8"/>
        <v>1400000</v>
      </c>
      <c r="H36">
        <f t="shared" si="8"/>
        <v>1400000</v>
      </c>
      <c r="I36">
        <f t="shared" si="8"/>
        <v>1400000</v>
      </c>
      <c r="J36">
        <f t="shared" si="8"/>
        <v>1400000</v>
      </c>
      <c r="K36">
        <f t="shared" si="8"/>
        <v>1400000</v>
      </c>
      <c r="L36">
        <f t="shared" si="8"/>
        <v>1400000</v>
      </c>
      <c r="M36">
        <f t="shared" si="8"/>
        <v>1400000</v>
      </c>
      <c r="N36">
        <f t="shared" si="8"/>
        <v>1400000</v>
      </c>
      <c r="O36">
        <f t="shared" si="8"/>
        <v>1400000</v>
      </c>
      <c r="P36">
        <f t="shared" si="8"/>
        <v>1400000</v>
      </c>
      <c r="Q36">
        <f t="shared" si="8"/>
        <v>1400000</v>
      </c>
      <c r="R36">
        <f t="shared" si="8"/>
        <v>1400000</v>
      </c>
    </row>
    <row r="37" spans="1:18">
      <c r="A37" t="s">
        <v>15</v>
      </c>
      <c r="E37">
        <f>100*35000</f>
        <v>3500000</v>
      </c>
      <c r="F37">
        <f t="shared" ref="F37:R37" si="9">100*35000</f>
        <v>3500000</v>
      </c>
      <c r="G37">
        <f t="shared" si="9"/>
        <v>3500000</v>
      </c>
      <c r="H37">
        <f t="shared" si="9"/>
        <v>3500000</v>
      </c>
      <c r="I37">
        <f t="shared" si="9"/>
        <v>3500000</v>
      </c>
      <c r="J37">
        <f t="shared" si="9"/>
        <v>3500000</v>
      </c>
      <c r="K37">
        <f t="shared" si="9"/>
        <v>3500000</v>
      </c>
      <c r="L37">
        <f t="shared" si="9"/>
        <v>3500000</v>
      </c>
      <c r="M37">
        <f t="shared" si="9"/>
        <v>3500000</v>
      </c>
      <c r="N37">
        <f t="shared" si="9"/>
        <v>3500000</v>
      </c>
      <c r="O37">
        <f t="shared" si="9"/>
        <v>3500000</v>
      </c>
      <c r="P37">
        <f t="shared" si="9"/>
        <v>3500000</v>
      </c>
      <c r="Q37">
        <f t="shared" si="9"/>
        <v>3500000</v>
      </c>
      <c r="R37">
        <f t="shared" si="9"/>
        <v>3500000</v>
      </c>
    </row>
    <row r="38" spans="1:18">
      <c r="A38" t="s">
        <v>16</v>
      </c>
      <c r="E38">
        <f>2000*35000</f>
        <v>70000000</v>
      </c>
      <c r="F38">
        <f t="shared" ref="F38:R38" si="10">2000*35000</f>
        <v>70000000</v>
      </c>
      <c r="G38">
        <f t="shared" si="10"/>
        <v>70000000</v>
      </c>
      <c r="H38">
        <f t="shared" si="10"/>
        <v>70000000</v>
      </c>
      <c r="I38">
        <f t="shared" si="10"/>
        <v>70000000</v>
      </c>
      <c r="J38">
        <f t="shared" si="10"/>
        <v>70000000</v>
      </c>
      <c r="K38">
        <f t="shared" si="10"/>
        <v>70000000</v>
      </c>
      <c r="L38">
        <f t="shared" si="10"/>
        <v>70000000</v>
      </c>
      <c r="M38">
        <f t="shared" si="10"/>
        <v>70000000</v>
      </c>
      <c r="N38">
        <f t="shared" si="10"/>
        <v>70000000</v>
      </c>
      <c r="O38">
        <f t="shared" si="10"/>
        <v>70000000</v>
      </c>
      <c r="P38">
        <f t="shared" si="10"/>
        <v>70000000</v>
      </c>
      <c r="Q38">
        <f t="shared" si="10"/>
        <v>70000000</v>
      </c>
      <c r="R38">
        <f t="shared" si="10"/>
        <v>70000000</v>
      </c>
    </row>
    <row r="39" spans="1:18">
      <c r="A39" t="s">
        <v>17</v>
      </c>
      <c r="E39">
        <f>20000*10000</f>
        <v>200000000</v>
      </c>
      <c r="F39">
        <f t="shared" ref="F39:R39" si="11">20000*10000</f>
        <v>200000000</v>
      </c>
      <c r="G39">
        <f t="shared" si="11"/>
        <v>200000000</v>
      </c>
      <c r="H39">
        <f t="shared" si="11"/>
        <v>200000000</v>
      </c>
      <c r="I39">
        <f t="shared" si="11"/>
        <v>200000000</v>
      </c>
      <c r="J39">
        <f t="shared" si="11"/>
        <v>200000000</v>
      </c>
      <c r="K39">
        <f t="shared" si="11"/>
        <v>200000000</v>
      </c>
      <c r="L39">
        <f t="shared" si="11"/>
        <v>200000000</v>
      </c>
      <c r="M39">
        <f t="shared" si="11"/>
        <v>200000000</v>
      </c>
      <c r="N39">
        <f t="shared" si="11"/>
        <v>200000000</v>
      </c>
      <c r="O39">
        <f t="shared" si="11"/>
        <v>200000000</v>
      </c>
      <c r="P39">
        <f t="shared" si="11"/>
        <v>200000000</v>
      </c>
      <c r="Q39">
        <f t="shared" si="11"/>
        <v>200000000</v>
      </c>
      <c r="R39">
        <f t="shared" si="11"/>
        <v>200000000</v>
      </c>
    </row>
    <row r="40" spans="1:18">
      <c r="A40" t="s">
        <v>48</v>
      </c>
      <c r="B40">
        <f>SUM(B34:B39)</f>
        <v>0</v>
      </c>
      <c r="C40">
        <f t="shared" ref="C40:R40" si="12">SUM(C34:C39)</f>
        <v>11550000</v>
      </c>
      <c r="D40">
        <f t="shared" si="12"/>
        <v>11550000</v>
      </c>
      <c r="E40">
        <f t="shared" si="12"/>
        <v>289250000</v>
      </c>
      <c r="F40">
        <f t="shared" si="12"/>
        <v>289250000</v>
      </c>
      <c r="G40">
        <f t="shared" si="12"/>
        <v>289250000</v>
      </c>
      <c r="H40">
        <f t="shared" si="12"/>
        <v>289250000</v>
      </c>
      <c r="I40">
        <f t="shared" si="12"/>
        <v>289250000</v>
      </c>
      <c r="J40">
        <f t="shared" si="12"/>
        <v>289250000</v>
      </c>
      <c r="K40">
        <f t="shared" si="12"/>
        <v>289250000</v>
      </c>
      <c r="L40">
        <f t="shared" si="12"/>
        <v>289250000</v>
      </c>
      <c r="M40">
        <f t="shared" si="12"/>
        <v>289250000</v>
      </c>
      <c r="N40">
        <f t="shared" si="12"/>
        <v>289250000</v>
      </c>
      <c r="O40">
        <f t="shared" si="12"/>
        <v>289250000</v>
      </c>
      <c r="P40">
        <f t="shared" si="12"/>
        <v>289250000</v>
      </c>
      <c r="Q40">
        <f t="shared" si="12"/>
        <v>289250000</v>
      </c>
      <c r="R40">
        <f t="shared" si="12"/>
        <v>289250000</v>
      </c>
    </row>
    <row r="41" spans="1:18">
      <c r="A41" s="12" t="s">
        <v>31</v>
      </c>
    </row>
    <row r="42" spans="1:18">
      <c r="A42" t="s">
        <v>32</v>
      </c>
      <c r="C42">
        <f>5120*4000</f>
        <v>20480000</v>
      </c>
      <c r="D42">
        <f t="shared" ref="D42:R42" si="13">5120*4000</f>
        <v>20480000</v>
      </c>
      <c r="E42">
        <f t="shared" si="13"/>
        <v>20480000</v>
      </c>
      <c r="F42">
        <f t="shared" si="13"/>
        <v>20480000</v>
      </c>
      <c r="G42">
        <f t="shared" si="13"/>
        <v>20480000</v>
      </c>
      <c r="H42">
        <f t="shared" si="13"/>
        <v>20480000</v>
      </c>
      <c r="I42">
        <f t="shared" si="13"/>
        <v>20480000</v>
      </c>
      <c r="J42">
        <f t="shared" si="13"/>
        <v>20480000</v>
      </c>
      <c r="K42">
        <f t="shared" si="13"/>
        <v>20480000</v>
      </c>
      <c r="L42">
        <f t="shared" si="13"/>
        <v>20480000</v>
      </c>
      <c r="M42">
        <f t="shared" si="13"/>
        <v>20480000</v>
      </c>
      <c r="N42">
        <f t="shared" si="13"/>
        <v>20480000</v>
      </c>
      <c r="O42">
        <f t="shared" si="13"/>
        <v>20480000</v>
      </c>
      <c r="P42">
        <f t="shared" si="13"/>
        <v>20480000</v>
      </c>
      <c r="Q42">
        <f t="shared" si="13"/>
        <v>20480000</v>
      </c>
      <c r="R42">
        <f t="shared" si="13"/>
        <v>20480000</v>
      </c>
    </row>
    <row r="43" spans="1:18">
      <c r="A43" t="s">
        <v>33</v>
      </c>
      <c r="C43">
        <f>20*65000</f>
        <v>1300000</v>
      </c>
      <c r="D43">
        <f t="shared" ref="D43:R43" si="14">20*65000</f>
        <v>1300000</v>
      </c>
      <c r="E43">
        <f t="shared" si="14"/>
        <v>1300000</v>
      </c>
      <c r="F43">
        <f t="shared" si="14"/>
        <v>1300000</v>
      </c>
      <c r="G43">
        <f t="shared" si="14"/>
        <v>1300000</v>
      </c>
      <c r="H43">
        <f t="shared" si="14"/>
        <v>1300000</v>
      </c>
      <c r="I43">
        <f t="shared" si="14"/>
        <v>1300000</v>
      </c>
      <c r="J43">
        <f t="shared" si="14"/>
        <v>1300000</v>
      </c>
      <c r="K43">
        <f t="shared" si="14"/>
        <v>1300000</v>
      </c>
      <c r="L43">
        <f t="shared" si="14"/>
        <v>1300000</v>
      </c>
      <c r="M43">
        <f t="shared" si="14"/>
        <v>1300000</v>
      </c>
      <c r="N43">
        <f t="shared" si="14"/>
        <v>1300000</v>
      </c>
      <c r="O43">
        <f t="shared" si="14"/>
        <v>1300000</v>
      </c>
      <c r="P43">
        <f t="shared" si="14"/>
        <v>1300000</v>
      </c>
      <c r="Q43">
        <f t="shared" si="14"/>
        <v>1300000</v>
      </c>
      <c r="R43">
        <f t="shared" si="14"/>
        <v>1300000</v>
      </c>
    </row>
    <row r="44" spans="1:18">
      <c r="A44" t="s">
        <v>34</v>
      </c>
      <c r="G44">
        <f>2*50000*10</f>
        <v>1000000</v>
      </c>
      <c r="H44">
        <f t="shared" ref="H44:R44" si="15">2*50000*10</f>
        <v>1000000</v>
      </c>
      <c r="I44">
        <f t="shared" si="15"/>
        <v>1000000</v>
      </c>
      <c r="J44">
        <f t="shared" si="15"/>
        <v>1000000</v>
      </c>
      <c r="K44">
        <f t="shared" si="15"/>
        <v>1000000</v>
      </c>
      <c r="L44">
        <f t="shared" si="15"/>
        <v>1000000</v>
      </c>
      <c r="M44">
        <f t="shared" si="15"/>
        <v>1000000</v>
      </c>
      <c r="N44">
        <f t="shared" si="15"/>
        <v>1000000</v>
      </c>
      <c r="O44">
        <f t="shared" si="15"/>
        <v>1000000</v>
      </c>
      <c r="P44">
        <f t="shared" si="15"/>
        <v>1000000</v>
      </c>
      <c r="Q44">
        <f t="shared" si="15"/>
        <v>1000000</v>
      </c>
      <c r="R44">
        <f t="shared" si="15"/>
        <v>1000000</v>
      </c>
    </row>
    <row r="45" spans="1:18">
      <c r="A45" t="s">
        <v>49</v>
      </c>
      <c r="B45">
        <f>SUM(B42:B44)</f>
        <v>0</v>
      </c>
      <c r="C45">
        <f t="shared" ref="C45:R45" si="16">SUM(C42:C44)</f>
        <v>21780000</v>
      </c>
      <c r="D45">
        <f t="shared" si="16"/>
        <v>21780000</v>
      </c>
      <c r="E45">
        <f t="shared" si="16"/>
        <v>21780000</v>
      </c>
      <c r="F45">
        <f t="shared" si="16"/>
        <v>21780000</v>
      </c>
      <c r="G45">
        <f t="shared" si="16"/>
        <v>22780000</v>
      </c>
      <c r="H45">
        <f t="shared" si="16"/>
        <v>22780000</v>
      </c>
      <c r="I45">
        <f t="shared" si="16"/>
        <v>22780000</v>
      </c>
      <c r="J45">
        <f t="shared" si="16"/>
        <v>22780000</v>
      </c>
      <c r="K45">
        <f t="shared" si="16"/>
        <v>22780000</v>
      </c>
      <c r="L45">
        <f t="shared" si="16"/>
        <v>22780000</v>
      </c>
      <c r="M45">
        <f t="shared" si="16"/>
        <v>22780000</v>
      </c>
      <c r="N45">
        <f t="shared" si="16"/>
        <v>22780000</v>
      </c>
      <c r="O45">
        <f t="shared" si="16"/>
        <v>22780000</v>
      </c>
      <c r="P45">
        <f t="shared" si="16"/>
        <v>22780000</v>
      </c>
      <c r="Q45">
        <f t="shared" si="16"/>
        <v>22780000</v>
      </c>
      <c r="R45">
        <f t="shared" si="16"/>
        <v>22780000</v>
      </c>
    </row>
    <row r="46" spans="1:18">
      <c r="A46" s="11" t="s">
        <v>35</v>
      </c>
      <c r="B46" s="11">
        <f>SUM(B45,B40,B32,B20)</f>
        <v>203650000</v>
      </c>
      <c r="C46" s="11">
        <f t="shared" ref="C46:R46" si="17">SUM(C45,C40,C32,C20)</f>
        <v>38330000</v>
      </c>
      <c r="D46" s="11">
        <f t="shared" si="17"/>
        <v>41480000</v>
      </c>
      <c r="E46" s="11">
        <f t="shared" si="17"/>
        <v>322830000</v>
      </c>
      <c r="F46" s="11">
        <f t="shared" si="17"/>
        <v>319180000</v>
      </c>
      <c r="G46" s="11">
        <f t="shared" si="17"/>
        <v>317030000</v>
      </c>
      <c r="H46" s="11">
        <f t="shared" si="17"/>
        <v>326980000</v>
      </c>
      <c r="I46" s="11">
        <f t="shared" si="17"/>
        <v>319530000</v>
      </c>
      <c r="J46" s="11">
        <f t="shared" si="17"/>
        <v>320180000</v>
      </c>
      <c r="K46" s="11">
        <f t="shared" si="17"/>
        <v>323830000</v>
      </c>
      <c r="L46" s="11">
        <f t="shared" si="17"/>
        <v>320180000</v>
      </c>
      <c r="M46" s="11">
        <f t="shared" si="17"/>
        <v>317030000</v>
      </c>
      <c r="N46" s="11">
        <f t="shared" si="17"/>
        <v>326980000</v>
      </c>
      <c r="O46" s="11">
        <f t="shared" si="17"/>
        <v>317030000</v>
      </c>
      <c r="P46" s="11">
        <f t="shared" si="17"/>
        <v>322680000</v>
      </c>
      <c r="Q46" s="11">
        <f t="shared" si="17"/>
        <v>323830000</v>
      </c>
      <c r="R46" s="11">
        <f t="shared" si="17"/>
        <v>320180000</v>
      </c>
    </row>
    <row r="47" spans="1:18">
      <c r="A47" t="s">
        <v>36</v>
      </c>
      <c r="B47" s="1">
        <f t="shared" ref="B47:R47" si="18">1/1.1^B1</f>
        <v>0.90909090909090906</v>
      </c>
      <c r="C47" s="1">
        <f t="shared" si="18"/>
        <v>0.82644628099173545</v>
      </c>
      <c r="D47" s="1">
        <f t="shared" si="18"/>
        <v>0.75131480090157754</v>
      </c>
      <c r="E47" s="1">
        <f t="shared" si="18"/>
        <v>0.68301345536507052</v>
      </c>
      <c r="F47" s="1">
        <f t="shared" si="18"/>
        <v>0.62092132305915493</v>
      </c>
      <c r="G47" s="1">
        <f t="shared" si="18"/>
        <v>0.56447393005377722</v>
      </c>
      <c r="H47" s="1">
        <f t="shared" si="18"/>
        <v>0.51315811823070645</v>
      </c>
      <c r="I47" s="1">
        <f t="shared" si="18"/>
        <v>0.46650738020973315</v>
      </c>
      <c r="J47" s="1">
        <f t="shared" si="18"/>
        <v>0.42409761837248466</v>
      </c>
      <c r="K47" s="1">
        <f t="shared" si="18"/>
        <v>0.38554328942953148</v>
      </c>
      <c r="L47" s="1">
        <f t="shared" si="18"/>
        <v>0.3504938994813922</v>
      </c>
      <c r="M47" s="1">
        <f t="shared" si="18"/>
        <v>0.31863081771035656</v>
      </c>
      <c r="N47" s="1">
        <f t="shared" si="18"/>
        <v>0.28966437973668779</v>
      </c>
      <c r="O47" s="1">
        <f t="shared" si="18"/>
        <v>0.26333125430607973</v>
      </c>
      <c r="P47" s="1">
        <f t="shared" si="18"/>
        <v>0.23939204936916339</v>
      </c>
      <c r="Q47" s="1">
        <f t="shared" si="18"/>
        <v>0.21762913579014853</v>
      </c>
      <c r="R47" s="1">
        <f t="shared" si="18"/>
        <v>0.19784466890013502</v>
      </c>
    </row>
    <row r="48" spans="1:18">
      <c r="A48" t="s">
        <v>38</v>
      </c>
      <c r="B48">
        <f>B47*B46</f>
        <v>185136363.63636363</v>
      </c>
      <c r="C48">
        <f t="shared" ref="C48:R48" si="19">C47*C46</f>
        <v>31677685.95041322</v>
      </c>
      <c r="D48">
        <f t="shared" si="19"/>
        <v>31164537.941397436</v>
      </c>
      <c r="E48">
        <f t="shared" si="19"/>
        <v>220497233.7955057</v>
      </c>
      <c r="F48">
        <f t="shared" si="19"/>
        <v>198185667.89402106</v>
      </c>
      <c r="G48">
        <f t="shared" si="19"/>
        <v>178955170.044949</v>
      </c>
      <c r="H48">
        <f t="shared" si="19"/>
        <v>167792441.4990764</v>
      </c>
      <c r="I48">
        <f t="shared" si="19"/>
        <v>149063103.19841602</v>
      </c>
      <c r="J48">
        <f t="shared" si="19"/>
        <v>135787575.45050213</v>
      </c>
      <c r="K48">
        <f t="shared" si="19"/>
        <v>124850483.41596518</v>
      </c>
      <c r="L48">
        <f t="shared" si="19"/>
        <v>112221136.73595215</v>
      </c>
      <c r="M48">
        <f t="shared" si="19"/>
        <v>101015528.13871434</v>
      </c>
      <c r="N48">
        <f t="shared" si="19"/>
        <v>94714458.886302173</v>
      </c>
      <c r="O48">
        <f t="shared" si="19"/>
        <v>83483907.552656457</v>
      </c>
      <c r="P48">
        <f t="shared" si="19"/>
        <v>77247026.490441635</v>
      </c>
      <c r="Q48">
        <f t="shared" si="19"/>
        <v>70474843.042923793</v>
      </c>
      <c r="R48">
        <f t="shared" si="19"/>
        <v>63345906.088445231</v>
      </c>
    </row>
    <row r="49" spans="1:19">
      <c r="A49" t="s">
        <v>45</v>
      </c>
      <c r="B49">
        <f>SUM(B48:R48)</f>
        <v>2025613069.7620451</v>
      </c>
    </row>
    <row r="51" spans="1:19">
      <c r="A51" s="10" t="s">
        <v>39</v>
      </c>
      <c r="B51" s="4">
        <f>B5-B46</f>
        <v>-203650000</v>
      </c>
      <c r="C51" s="4">
        <f t="shared" ref="C51:R51" si="20">C5-C46</f>
        <v>-38330000</v>
      </c>
      <c r="D51" s="4">
        <f t="shared" si="20"/>
        <v>-41480000</v>
      </c>
      <c r="E51" s="4">
        <f t="shared" si="20"/>
        <v>277170000</v>
      </c>
      <c r="F51" s="4">
        <f t="shared" si="20"/>
        <v>280820000</v>
      </c>
      <c r="G51" s="4">
        <f t="shared" si="20"/>
        <v>282970000</v>
      </c>
      <c r="H51" s="4">
        <f t="shared" si="20"/>
        <v>273020000</v>
      </c>
      <c r="I51" s="4">
        <f t="shared" si="20"/>
        <v>280470000</v>
      </c>
      <c r="J51" s="4">
        <f t="shared" si="20"/>
        <v>279820000</v>
      </c>
      <c r="K51" s="4">
        <f t="shared" si="20"/>
        <v>276170000</v>
      </c>
      <c r="L51" s="4">
        <f t="shared" si="20"/>
        <v>279820000</v>
      </c>
      <c r="M51" s="4">
        <f t="shared" si="20"/>
        <v>282970000</v>
      </c>
      <c r="N51" s="4">
        <f t="shared" si="20"/>
        <v>273020000</v>
      </c>
      <c r="O51" s="4">
        <f t="shared" si="20"/>
        <v>282970000</v>
      </c>
      <c r="P51" s="4">
        <f t="shared" si="20"/>
        <v>277320000</v>
      </c>
      <c r="Q51" s="4">
        <f t="shared" si="20"/>
        <v>276170000</v>
      </c>
      <c r="R51" s="4">
        <f t="shared" si="20"/>
        <v>329820000</v>
      </c>
    </row>
    <row r="52" spans="1:19">
      <c r="A52" s="10" t="s">
        <v>40</v>
      </c>
      <c r="B52" s="4">
        <f t="shared" ref="B52:R52" si="21">B51*B47</f>
        <v>-185136363.63636363</v>
      </c>
      <c r="C52" s="4">
        <f t="shared" si="21"/>
        <v>-31677685.95041322</v>
      </c>
      <c r="D52" s="4">
        <f t="shared" si="21"/>
        <v>-31164537.941397436</v>
      </c>
      <c r="E52" s="4">
        <f t="shared" si="21"/>
        <v>189310839.4235366</v>
      </c>
      <c r="F52" s="4">
        <f t="shared" si="21"/>
        <v>174367125.94147187</v>
      </c>
      <c r="G52" s="4">
        <f t="shared" si="21"/>
        <v>159729187.98731735</v>
      </c>
      <c r="H52" s="4">
        <f t="shared" si="21"/>
        <v>140102429.43934748</v>
      </c>
      <c r="I52" s="4">
        <f t="shared" si="21"/>
        <v>130841324.92742385</v>
      </c>
      <c r="J52" s="4">
        <f t="shared" si="21"/>
        <v>118670995.57298866</v>
      </c>
      <c r="K52" s="4">
        <f t="shared" si="21"/>
        <v>106475490.24175371</v>
      </c>
      <c r="L52" s="4">
        <f t="shared" si="21"/>
        <v>98075202.952883169</v>
      </c>
      <c r="M52" s="4">
        <f t="shared" si="21"/>
        <v>90162962.487499595</v>
      </c>
      <c r="N52" s="4">
        <f t="shared" si="21"/>
        <v>79084168.9557105</v>
      </c>
      <c r="O52" s="4">
        <f t="shared" si="21"/>
        <v>74514845.030991375</v>
      </c>
      <c r="P52" s="4">
        <f t="shared" si="21"/>
        <v>66388203.131056391</v>
      </c>
      <c r="Q52" s="4">
        <f t="shared" si="21"/>
        <v>60102638.431165323</v>
      </c>
      <c r="R52" s="4">
        <f t="shared" si="21"/>
        <v>65253128.696642533</v>
      </c>
    </row>
    <row r="53" spans="1:19">
      <c r="A53" s="10" t="s">
        <v>41</v>
      </c>
      <c r="B53" s="4">
        <f>SUM(B52:R52)</f>
        <v>1305099955.6916139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9">
      <c r="A54" s="10" t="s">
        <v>42</v>
      </c>
      <c r="B54" s="4">
        <f>SUM(E52:R52)/-SUM(B52:D52)</f>
        <v>6.2629542280271835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9">
      <c r="A55" s="10" t="s">
        <v>43</v>
      </c>
      <c r="B55" s="4">
        <f>B8/B49</f>
        <v>1.6442987435132066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7" spans="1:19">
      <c r="A57" s="10" t="s">
        <v>46</v>
      </c>
      <c r="B57" s="5">
        <f t="shared" ref="B57:R57" si="22">1/1.5^B1</f>
        <v>0.66666666666666663</v>
      </c>
      <c r="C57" s="5">
        <f t="shared" si="22"/>
        <v>0.44444444444444442</v>
      </c>
      <c r="D57" s="5">
        <f t="shared" si="22"/>
        <v>0.29629629629629628</v>
      </c>
      <c r="E57" s="5">
        <f t="shared" si="22"/>
        <v>0.19753086419753085</v>
      </c>
      <c r="F57" s="5">
        <f t="shared" si="22"/>
        <v>0.13168724279835392</v>
      </c>
      <c r="G57" s="5">
        <f t="shared" si="22"/>
        <v>8.77914951989026E-2</v>
      </c>
      <c r="H57" s="5">
        <f t="shared" si="22"/>
        <v>5.8527663465935069E-2</v>
      </c>
      <c r="I57" s="5">
        <f t="shared" si="22"/>
        <v>3.9018442310623382E-2</v>
      </c>
      <c r="J57" s="5">
        <f t="shared" si="22"/>
        <v>2.6012294873748919E-2</v>
      </c>
      <c r="K57" s="5">
        <f t="shared" si="22"/>
        <v>1.7341529915832612E-2</v>
      </c>
      <c r="L57" s="5">
        <f t="shared" si="22"/>
        <v>1.1561019943888409E-2</v>
      </c>
      <c r="M57" s="5">
        <f t="shared" si="22"/>
        <v>7.7073466292589396E-3</v>
      </c>
      <c r="N57" s="5">
        <f t="shared" si="22"/>
        <v>5.1382310861726264E-3</v>
      </c>
      <c r="O57" s="5">
        <f t="shared" si="22"/>
        <v>3.4254873907817508E-3</v>
      </c>
      <c r="P57" s="5">
        <f t="shared" si="22"/>
        <v>2.2836582605211672E-3</v>
      </c>
      <c r="Q57" s="7">
        <f t="shared" si="22"/>
        <v>1.5224388403474447E-3</v>
      </c>
      <c r="R57" s="5">
        <f t="shared" si="22"/>
        <v>1.0149592268982965E-3</v>
      </c>
      <c r="S57" s="13" t="s">
        <v>41</v>
      </c>
    </row>
    <row r="58" spans="1:19">
      <c r="A58" s="10" t="s">
        <v>41</v>
      </c>
      <c r="B58" s="4">
        <f t="shared" ref="B58:R58" si="23">B57*B51</f>
        <v>-135766666.66666666</v>
      </c>
      <c r="C58" s="4">
        <f t="shared" si="23"/>
        <v>-17035555.555555556</v>
      </c>
      <c r="D58" s="4">
        <f t="shared" si="23"/>
        <v>-12290370.370370369</v>
      </c>
      <c r="E58" s="4">
        <f t="shared" si="23"/>
        <v>54749629.629629627</v>
      </c>
      <c r="F58" s="4">
        <f t="shared" si="23"/>
        <v>36980411.522633746</v>
      </c>
      <c r="G58" s="4">
        <f t="shared" si="23"/>
        <v>24842359.396433469</v>
      </c>
      <c r="H58" s="4">
        <f t="shared" si="23"/>
        <v>15979222.679469593</v>
      </c>
      <c r="I58" s="4">
        <f t="shared" si="23"/>
        <v>10943502.514860541</v>
      </c>
      <c r="J58" s="4">
        <f t="shared" si="23"/>
        <v>7278760.3515724223</v>
      </c>
      <c r="K58" s="4">
        <f t="shared" si="23"/>
        <v>4789210.316855493</v>
      </c>
      <c r="L58" s="4">
        <f t="shared" si="23"/>
        <v>3235004.6006988548</v>
      </c>
      <c r="M58" s="4">
        <f t="shared" si="23"/>
        <v>2180947.8756814022</v>
      </c>
      <c r="N58" s="4">
        <f t="shared" si="23"/>
        <v>1402839.8511468505</v>
      </c>
      <c r="O58" s="4">
        <f t="shared" si="23"/>
        <v>969310.16696951201</v>
      </c>
      <c r="P58" s="4">
        <f t="shared" si="23"/>
        <v>633304.10880773014</v>
      </c>
      <c r="Q58" s="4">
        <f t="shared" si="23"/>
        <v>420451.93453875382</v>
      </c>
      <c r="R58" s="8">
        <f t="shared" si="23"/>
        <v>334753.85221559618</v>
      </c>
      <c r="S58" s="4">
        <f>SUM(B58:R58)</f>
        <v>-352883.79107897374</v>
      </c>
    </row>
    <row r="59" spans="1:19">
      <c r="A59" s="10" t="s">
        <v>51</v>
      </c>
      <c r="B59" s="4">
        <f t="shared" ref="B59:R59" si="24">1/1.45^B1</f>
        <v>0.68965517241379315</v>
      </c>
      <c r="C59" s="4">
        <f t="shared" si="24"/>
        <v>0.47562425683709869</v>
      </c>
      <c r="D59" s="4">
        <f t="shared" si="24"/>
        <v>0.32801672885317151</v>
      </c>
      <c r="E59" s="4">
        <f t="shared" si="24"/>
        <v>0.22621843369184244</v>
      </c>
      <c r="F59" s="4">
        <f t="shared" si="24"/>
        <v>0.15601271289092583</v>
      </c>
      <c r="G59" s="4">
        <f t="shared" si="24"/>
        <v>0.10759497440753504</v>
      </c>
      <c r="H59" s="4">
        <f t="shared" si="24"/>
        <v>7.4203430625886246E-2</v>
      </c>
      <c r="I59" s="4">
        <f t="shared" si="24"/>
        <v>5.1174779741990507E-2</v>
      </c>
      <c r="J59" s="4">
        <f t="shared" si="24"/>
        <v>3.5292951546200352E-2</v>
      </c>
      <c r="K59" s="4">
        <f t="shared" si="24"/>
        <v>2.4339966583586451E-2</v>
      </c>
      <c r="L59" s="4">
        <f t="shared" si="24"/>
        <v>1.6786183850749276E-2</v>
      </c>
      <c r="M59" s="4">
        <f t="shared" si="24"/>
        <v>1.1576678517758121E-2</v>
      </c>
      <c r="N59" s="4">
        <f t="shared" si="24"/>
        <v>7.9839162191435321E-3</v>
      </c>
      <c r="O59" s="4">
        <f t="shared" si="24"/>
        <v>5.5061491166507118E-3</v>
      </c>
      <c r="P59" s="4">
        <f t="shared" si="24"/>
        <v>3.797344218379801E-3</v>
      </c>
      <c r="Q59" s="4">
        <f t="shared" si="24"/>
        <v>2.6188580816412419E-3</v>
      </c>
      <c r="R59" s="4">
        <f t="shared" si="24"/>
        <v>1.8061090218215461E-3</v>
      </c>
      <c r="S59" s="4"/>
    </row>
    <row r="60" spans="1:19">
      <c r="A60" s="10" t="s">
        <v>41</v>
      </c>
      <c r="B60" s="4">
        <f t="shared" ref="B60:R60" si="25">B59*B51</f>
        <v>-140448275.86206898</v>
      </c>
      <c r="C60" s="4">
        <f t="shared" si="25"/>
        <v>-18230677.764565993</v>
      </c>
      <c r="D60" s="4">
        <f t="shared" si="25"/>
        <v>-13606133.912829554</v>
      </c>
      <c r="E60" s="4">
        <f t="shared" si="25"/>
        <v>62700963.266367972</v>
      </c>
      <c r="F60" s="4">
        <f t="shared" si="25"/>
        <v>43811490.034029789</v>
      </c>
      <c r="G60" s="4">
        <f t="shared" si="25"/>
        <v>30446149.908100192</v>
      </c>
      <c r="H60" s="4">
        <f t="shared" si="25"/>
        <v>20259020.629479464</v>
      </c>
      <c r="I60" s="4">
        <f t="shared" si="25"/>
        <v>14352990.474236077</v>
      </c>
      <c r="J60" s="4">
        <f t="shared" si="25"/>
        <v>9875673.7016577832</v>
      </c>
      <c r="K60" s="4">
        <f t="shared" si="25"/>
        <v>6721968.5713890698</v>
      </c>
      <c r="L60" s="4">
        <f t="shared" si="25"/>
        <v>4697109.9651166629</v>
      </c>
      <c r="M60" s="4">
        <f t="shared" si="25"/>
        <v>3275852.7201700155</v>
      </c>
      <c r="N60" s="4">
        <f t="shared" si="25"/>
        <v>2179768.8061505673</v>
      </c>
      <c r="O60" s="4">
        <f t="shared" si="25"/>
        <v>1558075.015538652</v>
      </c>
      <c r="P60" s="4">
        <f t="shared" si="25"/>
        <v>1053079.4986410865</v>
      </c>
      <c r="Q60" s="4">
        <f t="shared" si="25"/>
        <v>723250.03640686173</v>
      </c>
      <c r="R60" s="4">
        <f t="shared" si="25"/>
        <v>595690.87757718237</v>
      </c>
      <c r="S60" s="4">
        <f>SUM(B60:R60)</f>
        <v>29965995.96539684</v>
      </c>
    </row>
    <row r="61" spans="1:19">
      <c r="A61" s="10" t="s">
        <v>50</v>
      </c>
      <c r="B61" s="4">
        <f>45+((S60/(S60-S58)*5))</f>
        <v>49.941804612519761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4" spans="1:19">
      <c r="A64" s="25" t="s">
        <v>72</v>
      </c>
      <c r="B64" s="26"/>
    </row>
    <row r="65" spans="1:2">
      <c r="A65" s="27" t="s">
        <v>60</v>
      </c>
      <c r="B65" s="28" t="s">
        <v>66</v>
      </c>
    </row>
    <row r="66" spans="1:2">
      <c r="A66" s="27" t="s">
        <v>61</v>
      </c>
      <c r="B66" s="28" t="s">
        <v>67</v>
      </c>
    </row>
    <row r="67" spans="1:2">
      <c r="A67" s="27" t="s">
        <v>62</v>
      </c>
      <c r="B67" s="28" t="s">
        <v>68</v>
      </c>
    </row>
    <row r="68" spans="1:2">
      <c r="A68" s="27" t="s">
        <v>63</v>
      </c>
      <c r="B68" s="28" t="s">
        <v>69</v>
      </c>
    </row>
    <row r="69" spans="1:2">
      <c r="A69" s="27" t="s">
        <v>64</v>
      </c>
      <c r="B69" s="28" t="s">
        <v>70</v>
      </c>
    </row>
    <row r="70" spans="1:2">
      <c r="A70" s="29" t="s">
        <v>65</v>
      </c>
      <c r="B70" s="3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1"/>
  <sheetViews>
    <sheetView tabSelected="1" zoomScale="70" zoomScaleNormal="70" workbookViewId="0"/>
  </sheetViews>
  <sheetFormatPr defaultRowHeight="15"/>
  <cols>
    <col min="1" max="1" width="38.5703125" bestFit="1" customWidth="1"/>
    <col min="2" max="2" width="14.42578125" bestFit="1" customWidth="1"/>
    <col min="3" max="3" width="15.7109375" bestFit="1" customWidth="1"/>
    <col min="4" max="4" width="12" bestFit="1" customWidth="1"/>
    <col min="5" max="6" width="13.140625" bestFit="1" customWidth="1"/>
    <col min="7" max="7" width="13" bestFit="1" customWidth="1"/>
    <col min="8" max="18" width="13.140625" bestFit="1" customWidth="1"/>
    <col min="19" max="19" width="11.140625" bestFit="1" customWidth="1"/>
  </cols>
  <sheetData>
    <row r="1" spans="1:18">
      <c r="A1" s="16" t="s">
        <v>58</v>
      </c>
      <c r="B1" s="16">
        <f>0.7+((B71/(B71-B81))*(-0.1))</f>
        <v>0.60699476501946281</v>
      </c>
      <c r="C1" s="18">
        <f>B1*30000</f>
        <v>18209.842950583883</v>
      </c>
      <c r="D1" s="24"/>
    </row>
    <row r="2" spans="1:18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</row>
    <row r="3" spans="1:18">
      <c r="A3" s="9" t="s">
        <v>52</v>
      </c>
    </row>
    <row r="4" spans="1:18">
      <c r="A4" t="s">
        <v>18</v>
      </c>
      <c r="E4" s="17">
        <f>2000*10*18209.8429506</f>
        <v>364196859.01199996</v>
      </c>
      <c r="F4" s="17">
        <f t="shared" ref="F4:R4" si="0">2000*10*18209.8429506</f>
        <v>364196859.01199996</v>
      </c>
      <c r="G4" s="17">
        <f t="shared" si="0"/>
        <v>364196859.01199996</v>
      </c>
      <c r="H4" s="17">
        <f t="shared" si="0"/>
        <v>364196859.01199996</v>
      </c>
      <c r="I4" s="17">
        <f t="shared" si="0"/>
        <v>364196859.01199996</v>
      </c>
      <c r="J4" s="17">
        <f t="shared" si="0"/>
        <v>364196859.01199996</v>
      </c>
      <c r="K4" s="17">
        <f t="shared" si="0"/>
        <v>364196859.01199996</v>
      </c>
      <c r="L4" s="17">
        <f t="shared" si="0"/>
        <v>364196859.01199996</v>
      </c>
      <c r="M4" s="17">
        <f t="shared" si="0"/>
        <v>364196859.01199996</v>
      </c>
      <c r="N4" s="17">
        <f t="shared" si="0"/>
        <v>364196859.01199996</v>
      </c>
      <c r="O4" s="17">
        <f t="shared" si="0"/>
        <v>364196859.01199996</v>
      </c>
      <c r="P4" s="17">
        <f t="shared" si="0"/>
        <v>364196859.01199996</v>
      </c>
      <c r="Q4" s="17">
        <f t="shared" si="0"/>
        <v>364196859.01199996</v>
      </c>
      <c r="R4" s="17">
        <f t="shared" si="0"/>
        <v>364196859.01199996</v>
      </c>
    </row>
    <row r="5" spans="1:18">
      <c r="A5" t="s">
        <v>21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50000000</v>
      </c>
    </row>
    <row r="6" spans="1:18">
      <c r="A6" s="2" t="s">
        <v>19</v>
      </c>
      <c r="B6" s="2">
        <f>SUM(B4:B5)</f>
        <v>0</v>
      </c>
      <c r="C6" s="2">
        <f t="shared" ref="C6:R6" si="1">SUM(C4:C5)</f>
        <v>0</v>
      </c>
      <c r="D6" s="2">
        <f t="shared" si="1"/>
        <v>0</v>
      </c>
      <c r="E6" s="2">
        <f t="shared" si="1"/>
        <v>364196859.01199996</v>
      </c>
      <c r="F6" s="2">
        <f t="shared" si="1"/>
        <v>364196859.01199996</v>
      </c>
      <c r="G6" s="2">
        <f t="shared" si="1"/>
        <v>364196859.01199996</v>
      </c>
      <c r="H6" s="2">
        <f t="shared" si="1"/>
        <v>364196859.01199996</v>
      </c>
      <c r="I6" s="2">
        <f t="shared" si="1"/>
        <v>364196859.01199996</v>
      </c>
      <c r="J6" s="2">
        <f t="shared" si="1"/>
        <v>364196859.01199996</v>
      </c>
      <c r="K6" s="2">
        <f t="shared" si="1"/>
        <v>364196859.01199996</v>
      </c>
      <c r="L6" s="2">
        <f t="shared" si="1"/>
        <v>364196859.01199996</v>
      </c>
      <c r="M6" s="2">
        <f t="shared" si="1"/>
        <v>364196859.01199996</v>
      </c>
      <c r="N6" s="2">
        <f t="shared" si="1"/>
        <v>364196859.01199996</v>
      </c>
      <c r="O6" s="2">
        <f t="shared" si="1"/>
        <v>364196859.01199996</v>
      </c>
      <c r="P6" s="2">
        <f t="shared" si="1"/>
        <v>364196859.01199996</v>
      </c>
      <c r="Q6" s="2">
        <f t="shared" si="1"/>
        <v>364196859.01199996</v>
      </c>
      <c r="R6" s="2">
        <f t="shared" si="1"/>
        <v>414196859.01199996</v>
      </c>
    </row>
    <row r="7" spans="1:18">
      <c r="A7" t="s">
        <v>36</v>
      </c>
      <c r="B7" s="1">
        <f>1/(1.1)^B2</f>
        <v>0.90909090909090906</v>
      </c>
      <c r="C7" s="1">
        <f t="shared" ref="C7:R7" si="2">1/(1.1)^C2</f>
        <v>0.82644628099173545</v>
      </c>
      <c r="D7" s="1">
        <f t="shared" si="2"/>
        <v>0.75131480090157754</v>
      </c>
      <c r="E7" s="1">
        <f t="shared" si="2"/>
        <v>0.68301345536507052</v>
      </c>
      <c r="F7" s="1">
        <f t="shared" si="2"/>
        <v>0.62092132305915493</v>
      </c>
      <c r="G7" s="1">
        <f t="shared" si="2"/>
        <v>0.56447393005377722</v>
      </c>
      <c r="H7" s="1">
        <f t="shared" si="2"/>
        <v>0.51315811823070645</v>
      </c>
      <c r="I7" s="1">
        <f t="shared" si="2"/>
        <v>0.46650738020973315</v>
      </c>
      <c r="J7" s="1">
        <f t="shared" si="2"/>
        <v>0.42409761837248466</v>
      </c>
      <c r="K7" s="1">
        <f t="shared" si="2"/>
        <v>0.38554328942953148</v>
      </c>
      <c r="L7" s="1">
        <f t="shared" si="2"/>
        <v>0.3504938994813922</v>
      </c>
      <c r="M7" s="1">
        <f t="shared" si="2"/>
        <v>0.31863081771035656</v>
      </c>
      <c r="N7" s="1">
        <f t="shared" si="2"/>
        <v>0.28966437973668779</v>
      </c>
      <c r="O7" s="1">
        <f t="shared" si="2"/>
        <v>0.26333125430607973</v>
      </c>
      <c r="P7" s="1">
        <f t="shared" si="2"/>
        <v>0.23939204936916339</v>
      </c>
      <c r="Q7" s="1">
        <f t="shared" si="2"/>
        <v>0.21762913579014853</v>
      </c>
      <c r="R7" s="1">
        <f t="shared" si="2"/>
        <v>0.19784466890013502</v>
      </c>
    </row>
    <row r="8" spans="1:18">
      <c r="A8" t="s">
        <v>37</v>
      </c>
      <c r="B8">
        <f>B7*B6</f>
        <v>0</v>
      </c>
      <c r="C8">
        <f t="shared" ref="C8:R8" si="3">C7*C6</f>
        <v>0</v>
      </c>
      <c r="D8">
        <f t="shared" si="3"/>
        <v>0</v>
      </c>
      <c r="E8">
        <f t="shared" si="3"/>
        <v>248751355.10689151</v>
      </c>
      <c r="F8">
        <f t="shared" si="3"/>
        <v>226137595.55171952</v>
      </c>
      <c r="G8">
        <f t="shared" si="3"/>
        <v>205579632.31974503</v>
      </c>
      <c r="H8">
        <f t="shared" si="3"/>
        <v>186890574.83613181</v>
      </c>
      <c r="I8">
        <f t="shared" si="3"/>
        <v>169900522.57830164</v>
      </c>
      <c r="J8">
        <f t="shared" si="3"/>
        <v>154455020.52572876</v>
      </c>
      <c r="K8">
        <f t="shared" si="3"/>
        <v>140413655.02338979</v>
      </c>
      <c r="L8">
        <f t="shared" si="3"/>
        <v>127648777.29399069</v>
      </c>
      <c r="M8">
        <f t="shared" si="3"/>
        <v>116044342.994537</v>
      </c>
      <c r="N8">
        <f t="shared" si="3"/>
        <v>105494857.2677609</v>
      </c>
      <c r="O8">
        <f t="shared" si="3"/>
        <v>95904415.69796443</v>
      </c>
      <c r="P8">
        <f t="shared" si="3"/>
        <v>87185832.452694938</v>
      </c>
      <c r="Q8">
        <f t="shared" si="3"/>
        <v>79259847.684268117</v>
      </c>
      <c r="R8">
        <f t="shared" si="3"/>
        <v>81946640.430705041</v>
      </c>
    </row>
    <row r="9" spans="1:18">
      <c r="A9" t="s">
        <v>44</v>
      </c>
      <c r="B9">
        <f>SUM(B8:R8)</f>
        <v>2025613069.7638292</v>
      </c>
    </row>
    <row r="10" spans="1:18">
      <c r="A10" s="9" t="s">
        <v>53</v>
      </c>
    </row>
    <row r="11" spans="1:18">
      <c r="A11" s="12" t="s">
        <v>0</v>
      </c>
    </row>
    <row r="12" spans="1:18">
      <c r="A12" t="s">
        <v>20</v>
      </c>
      <c r="B12">
        <v>50000000</v>
      </c>
    </row>
    <row r="13" spans="1:18">
      <c r="A13" t="s">
        <v>22</v>
      </c>
      <c r="B13">
        <f>1600*2000*10</f>
        <v>32000000</v>
      </c>
    </row>
    <row r="14" spans="1:18">
      <c r="A14" t="s">
        <v>23</v>
      </c>
      <c r="B14">
        <f>400*1500*10</f>
        <v>6000000</v>
      </c>
    </row>
    <row r="15" spans="1:18">
      <c r="A15" t="s">
        <v>24</v>
      </c>
      <c r="B15">
        <f>40*17000*10</f>
        <v>6800000</v>
      </c>
      <c r="E15">
        <f>40*17000*10</f>
        <v>6800000</v>
      </c>
      <c r="H15">
        <f>40*17000*10</f>
        <v>6800000</v>
      </c>
      <c r="K15">
        <f>40*17000*10</f>
        <v>6800000</v>
      </c>
      <c r="N15">
        <f>40*17000*10</f>
        <v>6800000</v>
      </c>
      <c r="Q15">
        <f>40*17000*10</f>
        <v>6800000</v>
      </c>
    </row>
    <row r="16" spans="1:18">
      <c r="A16" t="s">
        <v>25</v>
      </c>
      <c r="B16">
        <f>2000*250*10</f>
        <v>5000000</v>
      </c>
      <c r="C16">
        <f t="shared" ref="C16:R16" si="4">2000*250*10</f>
        <v>5000000</v>
      </c>
      <c r="D16">
        <f t="shared" si="4"/>
        <v>5000000</v>
      </c>
      <c r="E16">
        <f t="shared" si="4"/>
        <v>5000000</v>
      </c>
      <c r="F16">
        <f t="shared" si="4"/>
        <v>5000000</v>
      </c>
      <c r="G16">
        <f t="shared" si="4"/>
        <v>5000000</v>
      </c>
      <c r="H16">
        <f t="shared" si="4"/>
        <v>5000000</v>
      </c>
      <c r="I16">
        <f t="shared" si="4"/>
        <v>5000000</v>
      </c>
      <c r="J16">
        <f t="shared" si="4"/>
        <v>5000000</v>
      </c>
      <c r="K16">
        <f t="shared" si="4"/>
        <v>5000000</v>
      </c>
      <c r="L16">
        <f t="shared" si="4"/>
        <v>5000000</v>
      </c>
      <c r="M16">
        <f t="shared" si="4"/>
        <v>5000000</v>
      </c>
      <c r="N16">
        <f t="shared" si="4"/>
        <v>5000000</v>
      </c>
      <c r="O16">
        <f t="shared" si="4"/>
        <v>5000000</v>
      </c>
      <c r="P16">
        <f t="shared" si="4"/>
        <v>5000000</v>
      </c>
      <c r="Q16">
        <f t="shared" si="4"/>
        <v>5000000</v>
      </c>
      <c r="R16">
        <f t="shared" si="4"/>
        <v>5000000</v>
      </c>
    </row>
    <row r="17" spans="1:18">
      <c r="A17" t="s">
        <v>26</v>
      </c>
      <c r="B17">
        <f>16000*500*10</f>
        <v>80000000</v>
      </c>
    </row>
    <row r="18" spans="1:18">
      <c r="A18" t="s">
        <v>27</v>
      </c>
      <c r="B18">
        <f>3*45000*10</f>
        <v>1350000</v>
      </c>
      <c r="D18">
        <f>3*45000*10</f>
        <v>1350000</v>
      </c>
      <c r="F18">
        <f>3*45000*10</f>
        <v>1350000</v>
      </c>
      <c r="H18">
        <f>3*45000*10</f>
        <v>1350000</v>
      </c>
      <c r="J18">
        <f>3*45000*10</f>
        <v>1350000</v>
      </c>
      <c r="L18">
        <f>3*45000*10</f>
        <v>1350000</v>
      </c>
      <c r="N18">
        <f>3*45000*10</f>
        <v>1350000</v>
      </c>
      <c r="P18">
        <f>3*45000*10</f>
        <v>1350000</v>
      </c>
      <c r="R18">
        <f>3*45000*10</f>
        <v>1350000</v>
      </c>
    </row>
    <row r="19" spans="1:18">
      <c r="A19" t="s">
        <v>28</v>
      </c>
      <c r="B19">
        <f>3*60000*10</f>
        <v>1800000</v>
      </c>
      <c r="D19">
        <f>3*60000*10</f>
        <v>1800000</v>
      </c>
      <c r="F19">
        <f>3*60000*10</f>
        <v>1800000</v>
      </c>
      <c r="H19">
        <f>3*60000*10</f>
        <v>1800000</v>
      </c>
      <c r="J19">
        <f>3*60000*10</f>
        <v>1800000</v>
      </c>
      <c r="L19">
        <f>3*60000*10</f>
        <v>1800000</v>
      </c>
      <c r="N19">
        <f>3*60000*10</f>
        <v>1800000</v>
      </c>
      <c r="P19">
        <f>3*60000*10</f>
        <v>1800000</v>
      </c>
      <c r="R19">
        <f>3*60000*10</f>
        <v>1800000</v>
      </c>
    </row>
    <row r="20" spans="1:18">
      <c r="A20" t="s">
        <v>29</v>
      </c>
      <c r="B20">
        <f>1*250000*10</f>
        <v>2500000</v>
      </c>
      <c r="I20">
        <f>1*250000*10</f>
        <v>2500000</v>
      </c>
      <c r="P20">
        <f>1*250000*10</f>
        <v>2500000</v>
      </c>
    </row>
    <row r="21" spans="1:18">
      <c r="A21" t="s">
        <v>47</v>
      </c>
      <c r="B21">
        <f>SUM(B12:B20)</f>
        <v>185450000</v>
      </c>
      <c r="C21">
        <f t="shared" ref="C21:R21" si="5">SUM(C12:C20)</f>
        <v>5000000</v>
      </c>
      <c r="D21">
        <f t="shared" si="5"/>
        <v>8150000</v>
      </c>
      <c r="E21">
        <f t="shared" si="5"/>
        <v>11800000</v>
      </c>
      <c r="F21">
        <f t="shared" si="5"/>
        <v>8150000</v>
      </c>
      <c r="G21">
        <f t="shared" si="5"/>
        <v>5000000</v>
      </c>
      <c r="H21">
        <f t="shared" si="5"/>
        <v>14950000</v>
      </c>
      <c r="I21">
        <f t="shared" si="5"/>
        <v>7500000</v>
      </c>
      <c r="J21">
        <f t="shared" si="5"/>
        <v>8150000</v>
      </c>
      <c r="K21">
        <f t="shared" si="5"/>
        <v>11800000</v>
      </c>
      <c r="L21">
        <f t="shared" si="5"/>
        <v>8150000</v>
      </c>
      <c r="M21">
        <f t="shared" si="5"/>
        <v>5000000</v>
      </c>
      <c r="N21">
        <f t="shared" si="5"/>
        <v>14950000</v>
      </c>
      <c r="O21">
        <f t="shared" si="5"/>
        <v>5000000</v>
      </c>
      <c r="P21">
        <f t="shared" si="5"/>
        <v>10650000</v>
      </c>
      <c r="Q21">
        <f t="shared" si="5"/>
        <v>11800000</v>
      </c>
      <c r="R21">
        <f t="shared" si="5"/>
        <v>8150000</v>
      </c>
    </row>
    <row r="22" spans="1:18">
      <c r="A22" s="12" t="s">
        <v>1</v>
      </c>
    </row>
    <row r="23" spans="1:18">
      <c r="A23" t="s">
        <v>2</v>
      </c>
      <c r="B23">
        <f>8*35000*10</f>
        <v>2800000</v>
      </c>
    </row>
    <row r="24" spans="1:18">
      <c r="A24" t="s">
        <v>3</v>
      </c>
      <c r="B24">
        <f>2*35000*10</f>
        <v>700000</v>
      </c>
    </row>
    <row r="25" spans="1:18">
      <c r="A25" t="s">
        <v>4</v>
      </c>
      <c r="B25">
        <f>20*35000*10</f>
        <v>7000000</v>
      </c>
    </row>
    <row r="26" spans="1:18">
      <c r="A26" t="s">
        <v>5</v>
      </c>
      <c r="B26">
        <f>2*35000*10</f>
        <v>700000</v>
      </c>
    </row>
    <row r="27" spans="1:18">
      <c r="A27" t="s">
        <v>6</v>
      </c>
      <c r="B27">
        <f>2*35000*10</f>
        <v>700000</v>
      </c>
    </row>
    <row r="28" spans="1:18">
      <c r="A28" t="s">
        <v>7</v>
      </c>
      <c r="B28">
        <f>4*35000*10</f>
        <v>1400000</v>
      </c>
    </row>
    <row r="29" spans="1:18">
      <c r="A29" t="s">
        <v>8</v>
      </c>
      <c r="B29">
        <f>4*35000*10</f>
        <v>1400000</v>
      </c>
    </row>
    <row r="30" spans="1:18">
      <c r="A30" t="s">
        <v>9</v>
      </c>
      <c r="B30">
        <f>2*35000*10</f>
        <v>700000</v>
      </c>
    </row>
    <row r="31" spans="1:18">
      <c r="A31" t="s">
        <v>10</v>
      </c>
      <c r="B31">
        <f>2*35000*10</f>
        <v>700000</v>
      </c>
    </row>
    <row r="32" spans="1:18">
      <c r="A32" t="s">
        <v>11</v>
      </c>
      <c r="B32">
        <f>6*35000*10</f>
        <v>2100000</v>
      </c>
    </row>
    <row r="33" spans="1:18">
      <c r="A33" t="s">
        <v>48</v>
      </c>
      <c r="B33">
        <f>SUM(B23:B32)</f>
        <v>18200000</v>
      </c>
      <c r="C33">
        <f t="shared" ref="C33:R33" si="6">SUM(C23:C32)</f>
        <v>0</v>
      </c>
      <c r="D33">
        <f t="shared" si="6"/>
        <v>0</v>
      </c>
      <c r="E33">
        <f t="shared" si="6"/>
        <v>0</v>
      </c>
      <c r="F33">
        <f t="shared" si="6"/>
        <v>0</v>
      </c>
      <c r="G33">
        <f t="shared" si="6"/>
        <v>0</v>
      </c>
      <c r="H33">
        <f t="shared" si="6"/>
        <v>0</v>
      </c>
      <c r="I33">
        <f t="shared" si="6"/>
        <v>0</v>
      </c>
      <c r="J33">
        <f t="shared" si="6"/>
        <v>0</v>
      </c>
      <c r="K33">
        <f t="shared" si="6"/>
        <v>0</v>
      </c>
      <c r="L33">
        <f t="shared" si="6"/>
        <v>0</v>
      </c>
      <c r="M33">
        <f t="shared" si="6"/>
        <v>0</v>
      </c>
      <c r="N33">
        <f t="shared" si="6"/>
        <v>0</v>
      </c>
      <c r="O33">
        <f t="shared" si="6"/>
        <v>0</v>
      </c>
      <c r="P33">
        <f t="shared" si="6"/>
        <v>0</v>
      </c>
      <c r="Q33">
        <f t="shared" si="6"/>
        <v>0</v>
      </c>
      <c r="R33">
        <f t="shared" si="6"/>
        <v>0</v>
      </c>
    </row>
    <row r="34" spans="1:18">
      <c r="A34" s="12" t="s">
        <v>30</v>
      </c>
    </row>
    <row r="35" spans="1:18">
      <c r="A35" t="s">
        <v>12</v>
      </c>
      <c r="C35">
        <f>270*35000</f>
        <v>9450000</v>
      </c>
      <c r="D35">
        <f>270*35000</f>
        <v>9450000</v>
      </c>
      <c r="E35">
        <f>370*35000</f>
        <v>12950000</v>
      </c>
      <c r="F35">
        <f t="shared" ref="F35:R35" si="7">370*35000</f>
        <v>12950000</v>
      </c>
      <c r="G35">
        <f t="shared" si="7"/>
        <v>12950000</v>
      </c>
      <c r="H35">
        <f t="shared" si="7"/>
        <v>12950000</v>
      </c>
      <c r="I35">
        <f t="shared" si="7"/>
        <v>12950000</v>
      </c>
      <c r="J35">
        <f t="shared" si="7"/>
        <v>12950000</v>
      </c>
      <c r="K35">
        <f t="shared" si="7"/>
        <v>12950000</v>
      </c>
      <c r="L35">
        <f t="shared" si="7"/>
        <v>12950000</v>
      </c>
      <c r="M35">
        <f t="shared" si="7"/>
        <v>12950000</v>
      </c>
      <c r="N35">
        <f t="shared" si="7"/>
        <v>12950000</v>
      </c>
      <c r="O35">
        <f t="shared" si="7"/>
        <v>12950000</v>
      </c>
      <c r="P35">
        <f t="shared" si="7"/>
        <v>12950000</v>
      </c>
      <c r="Q35">
        <f t="shared" si="7"/>
        <v>12950000</v>
      </c>
      <c r="R35">
        <f t="shared" si="7"/>
        <v>12950000</v>
      </c>
    </row>
    <row r="36" spans="1:18">
      <c r="A36" t="s">
        <v>13</v>
      </c>
      <c r="C36">
        <f>40*35000</f>
        <v>1400000</v>
      </c>
      <c r="D36">
        <f t="shared" ref="D36:R37" si="8">40*35000</f>
        <v>1400000</v>
      </c>
      <c r="E36">
        <f t="shared" si="8"/>
        <v>1400000</v>
      </c>
      <c r="F36">
        <f t="shared" si="8"/>
        <v>1400000</v>
      </c>
      <c r="G36">
        <f t="shared" si="8"/>
        <v>1400000</v>
      </c>
      <c r="H36">
        <f t="shared" si="8"/>
        <v>1400000</v>
      </c>
      <c r="I36">
        <f t="shared" si="8"/>
        <v>1400000</v>
      </c>
      <c r="J36">
        <f t="shared" si="8"/>
        <v>1400000</v>
      </c>
      <c r="K36">
        <f t="shared" si="8"/>
        <v>1400000</v>
      </c>
      <c r="L36">
        <f t="shared" si="8"/>
        <v>1400000</v>
      </c>
      <c r="M36">
        <f t="shared" si="8"/>
        <v>1400000</v>
      </c>
      <c r="N36">
        <f t="shared" si="8"/>
        <v>1400000</v>
      </c>
      <c r="O36">
        <f t="shared" si="8"/>
        <v>1400000</v>
      </c>
      <c r="P36">
        <f t="shared" si="8"/>
        <v>1400000</v>
      </c>
      <c r="Q36">
        <f t="shared" si="8"/>
        <v>1400000</v>
      </c>
      <c r="R36">
        <f t="shared" si="8"/>
        <v>1400000</v>
      </c>
    </row>
    <row r="37" spans="1:18">
      <c r="A37" t="s">
        <v>14</v>
      </c>
      <c r="C37">
        <f>20*35000</f>
        <v>700000</v>
      </c>
      <c r="D37">
        <f>20*35000</f>
        <v>700000</v>
      </c>
      <c r="E37">
        <f>40*35000</f>
        <v>1400000</v>
      </c>
      <c r="F37">
        <f t="shared" si="8"/>
        <v>1400000</v>
      </c>
      <c r="G37">
        <f t="shared" si="8"/>
        <v>1400000</v>
      </c>
      <c r="H37">
        <f t="shared" si="8"/>
        <v>1400000</v>
      </c>
      <c r="I37">
        <f t="shared" si="8"/>
        <v>1400000</v>
      </c>
      <c r="J37">
        <f t="shared" si="8"/>
        <v>1400000</v>
      </c>
      <c r="K37">
        <f t="shared" si="8"/>
        <v>1400000</v>
      </c>
      <c r="L37">
        <f t="shared" si="8"/>
        <v>1400000</v>
      </c>
      <c r="M37">
        <f t="shared" si="8"/>
        <v>1400000</v>
      </c>
      <c r="N37">
        <f t="shared" si="8"/>
        <v>1400000</v>
      </c>
      <c r="O37">
        <f t="shared" si="8"/>
        <v>1400000</v>
      </c>
      <c r="P37">
        <f t="shared" si="8"/>
        <v>1400000</v>
      </c>
      <c r="Q37">
        <f t="shared" si="8"/>
        <v>1400000</v>
      </c>
      <c r="R37">
        <f t="shared" si="8"/>
        <v>1400000</v>
      </c>
    </row>
    <row r="38" spans="1:18">
      <c r="A38" t="s">
        <v>15</v>
      </c>
      <c r="E38">
        <f>100*35000</f>
        <v>3500000</v>
      </c>
      <c r="F38">
        <f t="shared" ref="F38:R38" si="9">100*35000</f>
        <v>3500000</v>
      </c>
      <c r="G38">
        <f t="shared" si="9"/>
        <v>3500000</v>
      </c>
      <c r="H38">
        <f t="shared" si="9"/>
        <v>3500000</v>
      </c>
      <c r="I38">
        <f t="shared" si="9"/>
        <v>3500000</v>
      </c>
      <c r="J38">
        <f t="shared" si="9"/>
        <v>3500000</v>
      </c>
      <c r="K38">
        <f t="shared" si="9"/>
        <v>3500000</v>
      </c>
      <c r="L38">
        <f t="shared" si="9"/>
        <v>3500000</v>
      </c>
      <c r="M38">
        <f t="shared" si="9"/>
        <v>3500000</v>
      </c>
      <c r="N38">
        <f t="shared" si="9"/>
        <v>3500000</v>
      </c>
      <c r="O38">
        <f t="shared" si="9"/>
        <v>3500000</v>
      </c>
      <c r="P38">
        <f t="shared" si="9"/>
        <v>3500000</v>
      </c>
      <c r="Q38">
        <f t="shared" si="9"/>
        <v>3500000</v>
      </c>
      <c r="R38">
        <f t="shared" si="9"/>
        <v>3500000</v>
      </c>
    </row>
    <row r="39" spans="1:18">
      <c r="A39" t="s">
        <v>16</v>
      </c>
      <c r="E39">
        <f>2000*35000</f>
        <v>70000000</v>
      </c>
      <c r="F39">
        <f t="shared" ref="F39:R39" si="10">2000*35000</f>
        <v>70000000</v>
      </c>
      <c r="G39">
        <f t="shared" si="10"/>
        <v>70000000</v>
      </c>
      <c r="H39">
        <f t="shared" si="10"/>
        <v>70000000</v>
      </c>
      <c r="I39">
        <f t="shared" si="10"/>
        <v>70000000</v>
      </c>
      <c r="J39">
        <f t="shared" si="10"/>
        <v>70000000</v>
      </c>
      <c r="K39">
        <f t="shared" si="10"/>
        <v>70000000</v>
      </c>
      <c r="L39">
        <f t="shared" si="10"/>
        <v>70000000</v>
      </c>
      <c r="M39">
        <f t="shared" si="10"/>
        <v>70000000</v>
      </c>
      <c r="N39">
        <f t="shared" si="10"/>
        <v>70000000</v>
      </c>
      <c r="O39">
        <f t="shared" si="10"/>
        <v>70000000</v>
      </c>
      <c r="P39">
        <f t="shared" si="10"/>
        <v>70000000</v>
      </c>
      <c r="Q39">
        <f t="shared" si="10"/>
        <v>70000000</v>
      </c>
      <c r="R39">
        <f t="shared" si="10"/>
        <v>70000000</v>
      </c>
    </row>
    <row r="40" spans="1:18">
      <c r="A40" t="s">
        <v>17</v>
      </c>
      <c r="E40" s="14">
        <f>20000*10000</f>
        <v>200000000</v>
      </c>
      <c r="F40">
        <f t="shared" ref="F40:R40" si="11">20000*10000</f>
        <v>200000000</v>
      </c>
      <c r="G40">
        <f t="shared" si="11"/>
        <v>200000000</v>
      </c>
      <c r="H40">
        <f t="shared" si="11"/>
        <v>200000000</v>
      </c>
      <c r="I40">
        <f t="shared" si="11"/>
        <v>200000000</v>
      </c>
      <c r="J40">
        <f t="shared" si="11"/>
        <v>200000000</v>
      </c>
      <c r="K40">
        <f t="shared" si="11"/>
        <v>200000000</v>
      </c>
      <c r="L40">
        <f t="shared" si="11"/>
        <v>200000000</v>
      </c>
      <c r="M40">
        <f t="shared" si="11"/>
        <v>200000000</v>
      </c>
      <c r="N40">
        <f t="shared" si="11"/>
        <v>200000000</v>
      </c>
      <c r="O40">
        <f t="shared" si="11"/>
        <v>200000000</v>
      </c>
      <c r="P40">
        <f t="shared" si="11"/>
        <v>200000000</v>
      </c>
      <c r="Q40">
        <f t="shared" si="11"/>
        <v>200000000</v>
      </c>
      <c r="R40">
        <f t="shared" si="11"/>
        <v>200000000</v>
      </c>
    </row>
    <row r="41" spans="1:18">
      <c r="A41" t="s">
        <v>48</v>
      </c>
      <c r="B41">
        <f>SUM(B35:B40)</f>
        <v>0</v>
      </c>
      <c r="C41">
        <f t="shared" ref="C41:R41" si="12">SUM(C35:C40)</f>
        <v>11550000</v>
      </c>
      <c r="D41">
        <f t="shared" si="12"/>
        <v>11550000</v>
      </c>
      <c r="E41">
        <f t="shared" si="12"/>
        <v>289250000</v>
      </c>
      <c r="F41">
        <f t="shared" si="12"/>
        <v>289250000</v>
      </c>
      <c r="G41">
        <f t="shared" si="12"/>
        <v>289250000</v>
      </c>
      <c r="H41">
        <f t="shared" si="12"/>
        <v>289250000</v>
      </c>
      <c r="I41">
        <f t="shared" si="12"/>
        <v>289250000</v>
      </c>
      <c r="J41">
        <f t="shared" si="12"/>
        <v>289250000</v>
      </c>
      <c r="K41">
        <f t="shared" si="12"/>
        <v>289250000</v>
      </c>
      <c r="L41">
        <f t="shared" si="12"/>
        <v>289250000</v>
      </c>
      <c r="M41">
        <f t="shared" si="12"/>
        <v>289250000</v>
      </c>
      <c r="N41">
        <f t="shared" si="12"/>
        <v>289250000</v>
      </c>
      <c r="O41">
        <f t="shared" si="12"/>
        <v>289250000</v>
      </c>
      <c r="P41">
        <f t="shared" si="12"/>
        <v>289250000</v>
      </c>
      <c r="Q41">
        <f t="shared" si="12"/>
        <v>289250000</v>
      </c>
      <c r="R41">
        <f t="shared" si="12"/>
        <v>289250000</v>
      </c>
    </row>
    <row r="42" spans="1:18">
      <c r="A42" s="12" t="s">
        <v>31</v>
      </c>
    </row>
    <row r="43" spans="1:18">
      <c r="A43" t="s">
        <v>32</v>
      </c>
      <c r="C43">
        <f>5120*4000</f>
        <v>20480000</v>
      </c>
      <c r="D43">
        <f t="shared" ref="D43:R43" si="13">5120*4000</f>
        <v>20480000</v>
      </c>
      <c r="E43">
        <f t="shared" si="13"/>
        <v>20480000</v>
      </c>
      <c r="F43">
        <f t="shared" si="13"/>
        <v>20480000</v>
      </c>
      <c r="G43">
        <f t="shared" si="13"/>
        <v>20480000</v>
      </c>
      <c r="H43">
        <f t="shared" si="13"/>
        <v>20480000</v>
      </c>
      <c r="I43">
        <f t="shared" si="13"/>
        <v>20480000</v>
      </c>
      <c r="J43">
        <f t="shared" si="13"/>
        <v>20480000</v>
      </c>
      <c r="K43">
        <f t="shared" si="13"/>
        <v>20480000</v>
      </c>
      <c r="L43">
        <f t="shared" si="13"/>
        <v>20480000</v>
      </c>
      <c r="M43">
        <f t="shared" si="13"/>
        <v>20480000</v>
      </c>
      <c r="N43">
        <f t="shared" si="13"/>
        <v>20480000</v>
      </c>
      <c r="O43">
        <f t="shared" si="13"/>
        <v>20480000</v>
      </c>
      <c r="P43">
        <f t="shared" si="13"/>
        <v>20480000</v>
      </c>
      <c r="Q43">
        <f t="shared" si="13"/>
        <v>20480000</v>
      </c>
      <c r="R43">
        <f t="shared" si="13"/>
        <v>20480000</v>
      </c>
    </row>
    <row r="44" spans="1:18">
      <c r="A44" t="s">
        <v>33</v>
      </c>
      <c r="C44">
        <f>20*65000</f>
        <v>1300000</v>
      </c>
      <c r="D44">
        <f t="shared" ref="D44:R44" si="14">20*65000</f>
        <v>1300000</v>
      </c>
      <c r="E44">
        <f t="shared" si="14"/>
        <v>1300000</v>
      </c>
      <c r="F44">
        <f t="shared" si="14"/>
        <v>1300000</v>
      </c>
      <c r="G44">
        <f t="shared" si="14"/>
        <v>1300000</v>
      </c>
      <c r="H44">
        <f t="shared" si="14"/>
        <v>1300000</v>
      </c>
      <c r="I44">
        <f t="shared" si="14"/>
        <v>1300000</v>
      </c>
      <c r="J44">
        <f t="shared" si="14"/>
        <v>1300000</v>
      </c>
      <c r="K44">
        <f t="shared" si="14"/>
        <v>1300000</v>
      </c>
      <c r="L44">
        <f t="shared" si="14"/>
        <v>1300000</v>
      </c>
      <c r="M44">
        <f t="shared" si="14"/>
        <v>1300000</v>
      </c>
      <c r="N44">
        <f t="shared" si="14"/>
        <v>1300000</v>
      </c>
      <c r="O44">
        <f t="shared" si="14"/>
        <v>1300000</v>
      </c>
      <c r="P44">
        <f t="shared" si="14"/>
        <v>1300000</v>
      </c>
      <c r="Q44">
        <f t="shared" si="14"/>
        <v>1300000</v>
      </c>
      <c r="R44">
        <f t="shared" si="14"/>
        <v>1300000</v>
      </c>
    </row>
    <row r="45" spans="1:18">
      <c r="A45" t="s">
        <v>34</v>
      </c>
      <c r="G45">
        <f>2*50000*10</f>
        <v>1000000</v>
      </c>
      <c r="H45">
        <f t="shared" ref="H45:R45" si="15">2*50000*10</f>
        <v>1000000</v>
      </c>
      <c r="I45">
        <f t="shared" si="15"/>
        <v>1000000</v>
      </c>
      <c r="J45">
        <f t="shared" si="15"/>
        <v>1000000</v>
      </c>
      <c r="K45">
        <f t="shared" si="15"/>
        <v>1000000</v>
      </c>
      <c r="L45">
        <f t="shared" si="15"/>
        <v>1000000</v>
      </c>
      <c r="M45">
        <f t="shared" si="15"/>
        <v>1000000</v>
      </c>
      <c r="N45">
        <f t="shared" si="15"/>
        <v>1000000</v>
      </c>
      <c r="O45">
        <f t="shared" si="15"/>
        <v>1000000</v>
      </c>
      <c r="P45">
        <f t="shared" si="15"/>
        <v>1000000</v>
      </c>
      <c r="Q45">
        <f t="shared" si="15"/>
        <v>1000000</v>
      </c>
      <c r="R45">
        <f t="shared" si="15"/>
        <v>1000000</v>
      </c>
    </row>
    <row r="46" spans="1:18">
      <c r="A46" t="s">
        <v>49</v>
      </c>
      <c r="B46">
        <f>SUM(B43:B45)</f>
        <v>0</v>
      </c>
      <c r="C46">
        <f t="shared" ref="C46:R46" si="16">SUM(C43:C45)</f>
        <v>21780000</v>
      </c>
      <c r="D46">
        <f t="shared" si="16"/>
        <v>21780000</v>
      </c>
      <c r="E46">
        <f t="shared" si="16"/>
        <v>21780000</v>
      </c>
      <c r="F46">
        <f t="shared" si="16"/>
        <v>21780000</v>
      </c>
      <c r="G46">
        <f t="shared" si="16"/>
        <v>22780000</v>
      </c>
      <c r="H46">
        <f t="shared" si="16"/>
        <v>22780000</v>
      </c>
      <c r="I46">
        <f t="shared" si="16"/>
        <v>22780000</v>
      </c>
      <c r="J46">
        <f t="shared" si="16"/>
        <v>22780000</v>
      </c>
      <c r="K46">
        <f t="shared" si="16"/>
        <v>22780000</v>
      </c>
      <c r="L46">
        <f t="shared" si="16"/>
        <v>22780000</v>
      </c>
      <c r="M46">
        <f t="shared" si="16"/>
        <v>22780000</v>
      </c>
      <c r="N46">
        <f t="shared" si="16"/>
        <v>22780000</v>
      </c>
      <c r="O46">
        <f t="shared" si="16"/>
        <v>22780000</v>
      </c>
      <c r="P46">
        <f t="shared" si="16"/>
        <v>22780000</v>
      </c>
      <c r="Q46">
        <f t="shared" si="16"/>
        <v>22780000</v>
      </c>
      <c r="R46">
        <f t="shared" si="16"/>
        <v>22780000</v>
      </c>
    </row>
    <row r="47" spans="1:18">
      <c r="A47" s="11" t="s">
        <v>35</v>
      </c>
      <c r="B47" s="11">
        <f>SUM(B46,B41,B33,B21)</f>
        <v>203650000</v>
      </c>
      <c r="C47" s="11">
        <f t="shared" ref="C47:R47" si="17">SUM(C46,C41,C33,C21)</f>
        <v>38330000</v>
      </c>
      <c r="D47" s="11">
        <f t="shared" si="17"/>
        <v>41480000</v>
      </c>
      <c r="E47" s="11">
        <f t="shared" si="17"/>
        <v>322830000</v>
      </c>
      <c r="F47" s="11">
        <f t="shared" si="17"/>
        <v>319180000</v>
      </c>
      <c r="G47" s="11">
        <f t="shared" si="17"/>
        <v>317030000</v>
      </c>
      <c r="H47" s="11">
        <f t="shared" si="17"/>
        <v>326980000</v>
      </c>
      <c r="I47" s="11">
        <f t="shared" si="17"/>
        <v>319530000</v>
      </c>
      <c r="J47" s="11">
        <f t="shared" si="17"/>
        <v>320180000</v>
      </c>
      <c r="K47" s="11">
        <f t="shared" si="17"/>
        <v>323830000</v>
      </c>
      <c r="L47" s="11">
        <f t="shared" si="17"/>
        <v>320180000</v>
      </c>
      <c r="M47" s="11">
        <f t="shared" si="17"/>
        <v>317030000</v>
      </c>
      <c r="N47" s="11">
        <f t="shared" si="17"/>
        <v>326980000</v>
      </c>
      <c r="O47" s="11">
        <f t="shared" si="17"/>
        <v>317030000</v>
      </c>
      <c r="P47" s="11">
        <f t="shared" si="17"/>
        <v>322680000</v>
      </c>
      <c r="Q47" s="11">
        <f t="shared" si="17"/>
        <v>323830000</v>
      </c>
      <c r="R47" s="11">
        <f t="shared" si="17"/>
        <v>320180000</v>
      </c>
    </row>
    <row r="48" spans="1:18">
      <c r="A48" t="s">
        <v>36</v>
      </c>
      <c r="B48" s="1">
        <f t="shared" ref="B48:R48" si="18">1/1.1^B2</f>
        <v>0.90909090909090906</v>
      </c>
      <c r="C48" s="1">
        <f t="shared" si="18"/>
        <v>0.82644628099173545</v>
      </c>
      <c r="D48" s="1">
        <f t="shared" si="18"/>
        <v>0.75131480090157754</v>
      </c>
      <c r="E48" s="1">
        <f t="shared" si="18"/>
        <v>0.68301345536507052</v>
      </c>
      <c r="F48" s="1">
        <f t="shared" si="18"/>
        <v>0.62092132305915493</v>
      </c>
      <c r="G48" s="1">
        <f t="shared" si="18"/>
        <v>0.56447393005377722</v>
      </c>
      <c r="H48" s="1">
        <f t="shared" si="18"/>
        <v>0.51315811823070645</v>
      </c>
      <c r="I48" s="1">
        <f t="shared" si="18"/>
        <v>0.46650738020973315</v>
      </c>
      <c r="J48" s="1">
        <f t="shared" si="18"/>
        <v>0.42409761837248466</v>
      </c>
      <c r="K48" s="1">
        <f t="shared" si="18"/>
        <v>0.38554328942953148</v>
      </c>
      <c r="L48" s="1">
        <f t="shared" si="18"/>
        <v>0.3504938994813922</v>
      </c>
      <c r="M48" s="1">
        <f t="shared" si="18"/>
        <v>0.31863081771035656</v>
      </c>
      <c r="N48" s="1">
        <f t="shared" si="18"/>
        <v>0.28966437973668779</v>
      </c>
      <c r="O48" s="1">
        <f t="shared" si="18"/>
        <v>0.26333125430607973</v>
      </c>
      <c r="P48" s="1">
        <f t="shared" si="18"/>
        <v>0.23939204936916339</v>
      </c>
      <c r="Q48" s="1">
        <f t="shared" si="18"/>
        <v>0.21762913579014853</v>
      </c>
      <c r="R48" s="1">
        <f t="shared" si="18"/>
        <v>0.19784466890013502</v>
      </c>
    </row>
    <row r="49" spans="1:19">
      <c r="A49" t="s">
        <v>38</v>
      </c>
      <c r="B49">
        <f>B48*B47</f>
        <v>185136363.63636363</v>
      </c>
      <c r="C49">
        <f t="shared" ref="C49:R49" si="19">C48*C47</f>
        <v>31677685.95041322</v>
      </c>
      <c r="D49">
        <f t="shared" si="19"/>
        <v>31164537.941397436</v>
      </c>
      <c r="E49">
        <f t="shared" si="19"/>
        <v>220497233.7955057</v>
      </c>
      <c r="F49">
        <f t="shared" si="19"/>
        <v>198185667.89402106</v>
      </c>
      <c r="G49">
        <f t="shared" si="19"/>
        <v>178955170.044949</v>
      </c>
      <c r="H49">
        <f t="shared" si="19"/>
        <v>167792441.4990764</v>
      </c>
      <c r="I49">
        <f t="shared" si="19"/>
        <v>149063103.19841602</v>
      </c>
      <c r="J49">
        <f t="shared" si="19"/>
        <v>135787575.45050213</v>
      </c>
      <c r="K49">
        <f t="shared" si="19"/>
        <v>124850483.41596518</v>
      </c>
      <c r="L49">
        <f t="shared" si="19"/>
        <v>112221136.73595215</v>
      </c>
      <c r="M49">
        <f t="shared" si="19"/>
        <v>101015528.13871434</v>
      </c>
      <c r="N49">
        <f t="shared" si="19"/>
        <v>94714458.886302173</v>
      </c>
      <c r="O49">
        <f t="shared" si="19"/>
        <v>83483907.552656457</v>
      </c>
      <c r="P49">
        <f t="shared" si="19"/>
        <v>77247026.490441635</v>
      </c>
      <c r="Q49">
        <f t="shared" si="19"/>
        <v>70474843.042923793</v>
      </c>
      <c r="R49">
        <f t="shared" si="19"/>
        <v>63345906.088445231</v>
      </c>
    </row>
    <row r="50" spans="1:19">
      <c r="A50" t="s">
        <v>45</v>
      </c>
      <c r="B50">
        <f>SUM(B49:R49)</f>
        <v>2025613069.7620451</v>
      </c>
    </row>
    <row r="52" spans="1:19">
      <c r="A52" s="10" t="s">
        <v>39</v>
      </c>
      <c r="B52" s="4">
        <f>B6-B47</f>
        <v>-203650000</v>
      </c>
      <c r="C52" s="4">
        <f t="shared" ref="C52:R52" si="20">C6-C47</f>
        <v>-38330000</v>
      </c>
      <c r="D52" s="4">
        <f t="shared" si="20"/>
        <v>-41480000</v>
      </c>
      <c r="E52" s="4">
        <f t="shared" si="20"/>
        <v>41366859.011999965</v>
      </c>
      <c r="F52" s="4">
        <f t="shared" si="20"/>
        <v>45016859.011999965</v>
      </c>
      <c r="G52" s="4">
        <f t="shared" si="20"/>
        <v>47166859.011999965</v>
      </c>
      <c r="H52" s="4">
        <f t="shared" si="20"/>
        <v>37216859.011999965</v>
      </c>
      <c r="I52" s="4">
        <f t="shared" si="20"/>
        <v>44666859.011999965</v>
      </c>
      <c r="J52" s="4">
        <f t="shared" si="20"/>
        <v>44016859.011999965</v>
      </c>
      <c r="K52" s="4">
        <f t="shared" si="20"/>
        <v>40366859.011999965</v>
      </c>
      <c r="L52" s="4">
        <f t="shared" si="20"/>
        <v>44016859.011999965</v>
      </c>
      <c r="M52" s="4">
        <f t="shared" si="20"/>
        <v>47166859.011999965</v>
      </c>
      <c r="N52" s="4">
        <f t="shared" si="20"/>
        <v>37216859.011999965</v>
      </c>
      <c r="O52" s="4">
        <f t="shared" si="20"/>
        <v>47166859.011999965</v>
      </c>
      <c r="P52" s="4">
        <f t="shared" si="20"/>
        <v>41516859.011999965</v>
      </c>
      <c r="Q52" s="4">
        <f t="shared" si="20"/>
        <v>40366859.011999965</v>
      </c>
      <c r="R52" s="4">
        <f t="shared" si="20"/>
        <v>94016859.011999965</v>
      </c>
    </row>
    <row r="53" spans="1:19">
      <c r="A53" s="10" t="s">
        <v>40</v>
      </c>
      <c r="B53" s="4">
        <f t="shared" ref="B53:R53" si="21">B52*B48</f>
        <v>-185136363.63636363</v>
      </c>
      <c r="C53" s="4">
        <f t="shared" si="21"/>
        <v>-31677685.95041322</v>
      </c>
      <c r="D53" s="4">
        <f t="shared" si="21"/>
        <v>-31164537.941397436</v>
      </c>
      <c r="E53" s="4">
        <f t="shared" si="21"/>
        <v>28254121.311385803</v>
      </c>
      <c r="F53" s="4">
        <f t="shared" si="21"/>
        <v>27951927.65769846</v>
      </c>
      <c r="G53" s="4">
        <f t="shared" si="21"/>
        <v>26624462.274796039</v>
      </c>
      <c r="H53" s="4">
        <f t="shared" si="21"/>
        <v>19098133.337055411</v>
      </c>
      <c r="I53" s="4">
        <f t="shared" si="21"/>
        <v>20837419.379885614</v>
      </c>
      <c r="J53" s="4">
        <f t="shared" si="21"/>
        <v>18667445.075226624</v>
      </c>
      <c r="K53" s="4">
        <f t="shared" si="21"/>
        <v>15563171.607424593</v>
      </c>
      <c r="L53" s="4">
        <f t="shared" si="21"/>
        <v>15427640.558038529</v>
      </c>
      <c r="M53" s="4">
        <f t="shared" si="21"/>
        <v>15028814.855822649</v>
      </c>
      <c r="N53" s="4">
        <f t="shared" si="21"/>
        <v>10780398.38145873</v>
      </c>
      <c r="O53" s="4">
        <f t="shared" si="21"/>
        <v>12420508.145307971</v>
      </c>
      <c r="P53" s="4">
        <f t="shared" si="21"/>
        <v>9938805.9622532912</v>
      </c>
      <c r="Q53" s="4">
        <f t="shared" si="21"/>
        <v>8785004.6413443219</v>
      </c>
      <c r="R53" s="4">
        <f t="shared" si="21"/>
        <v>18600734.342259809</v>
      </c>
    </row>
    <row r="54" spans="1:19">
      <c r="A54" s="19" t="s">
        <v>41</v>
      </c>
      <c r="B54" s="20">
        <f>SUM(B53:R53)</f>
        <v>1.7835646867752075E-3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9">
      <c r="A55" s="19" t="s">
        <v>42</v>
      </c>
      <c r="B55" s="21">
        <f>SUM(E53:R53)/-SUM(B53:D53)</f>
        <v>1.0000000000071922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9">
      <c r="A56" s="19" t="s">
        <v>43</v>
      </c>
      <c r="B56" s="21">
        <f>B9/B50</f>
        <v>1.0000000000008809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9">
      <c r="A57" s="22"/>
      <c r="B57" s="3"/>
    </row>
    <row r="58" spans="1:19">
      <c r="A58" s="10" t="s">
        <v>59</v>
      </c>
      <c r="B58" s="5">
        <f>1/1.101^B2</f>
        <v>0.90826521344232514</v>
      </c>
      <c r="C58" s="5">
        <f t="shared" ref="C58:R58" si="22">1/1.101^C2</f>
        <v>0.82494569794943262</v>
      </c>
      <c r="D58" s="5">
        <f t="shared" si="22"/>
        <v>0.74926948042636932</v>
      </c>
      <c r="E58" s="5">
        <f t="shared" si="22"/>
        <v>0.68053540456527639</v>
      </c>
      <c r="F58" s="5">
        <f t="shared" si="22"/>
        <v>0.61810663448253989</v>
      </c>
      <c r="G58" s="5">
        <f t="shared" si="22"/>
        <v>0.56140475429840142</v>
      </c>
      <c r="H58" s="5">
        <f t="shared" si="22"/>
        <v>0.5099044089903737</v>
      </c>
      <c r="I58" s="5">
        <f t="shared" si="22"/>
        <v>0.46312843686682442</v>
      </c>
      <c r="J58" s="5">
        <f t="shared" si="22"/>
        <v>0.42064344856205671</v>
      </c>
      <c r="K58" s="5">
        <f t="shared" si="22"/>
        <v>0.38205581159133217</v>
      </c>
      <c r="L58" s="5">
        <f t="shared" si="22"/>
        <v>0.34700800326188214</v>
      </c>
      <c r="M58" s="5">
        <f t="shared" si="22"/>
        <v>0.31517529814884848</v>
      </c>
      <c r="N58" s="5">
        <f t="shared" si="22"/>
        <v>0.28626275944491231</v>
      </c>
      <c r="O58" s="5">
        <f t="shared" si="22"/>
        <v>0.26000250630782229</v>
      </c>
      <c r="P58" s="5">
        <f t="shared" si="22"/>
        <v>0.23615123188721371</v>
      </c>
      <c r="Q58" s="5">
        <f t="shared" si="22"/>
        <v>0.21448794903470819</v>
      </c>
      <c r="R58" s="5">
        <f t="shared" si="22"/>
        <v>0.19481194281081579</v>
      </c>
      <c r="S58" s="13" t="s">
        <v>41</v>
      </c>
    </row>
    <row r="59" spans="1:19">
      <c r="A59" s="10" t="s">
        <v>41</v>
      </c>
      <c r="B59" s="4">
        <f t="shared" ref="B59" si="23">B58*B52</f>
        <v>-184968210.71752951</v>
      </c>
      <c r="C59" s="4">
        <f t="shared" ref="C59" si="24">C58*C52</f>
        <v>-31620168.602401752</v>
      </c>
      <c r="D59" s="4">
        <f t="shared" ref="D59" si="25">D58*D52</f>
        <v>-31079698.048085798</v>
      </c>
      <c r="E59" s="4">
        <f t="shared" ref="E59" si="26">E58*E52</f>
        <v>28151612.133326147</v>
      </c>
      <c r="F59" s="4">
        <f t="shared" ref="F59" si="27">F58*F52</f>
        <v>27825219.218882293</v>
      </c>
      <c r="G59" s="4">
        <f t="shared" ref="G59" si="28">G58*G52</f>
        <v>26479698.89465918</v>
      </c>
      <c r="H59" s="4">
        <f t="shared" ref="H59" si="29">H58*H52</f>
        <v>18977040.498991907</v>
      </c>
      <c r="I59" s="4">
        <f t="shared" ref="I59" si="30">I58*I52</f>
        <v>20686492.593978371</v>
      </c>
      <c r="J59" s="4">
        <f t="shared" ref="J59" si="31">J58*J52</f>
        <v>18515403.36967751</v>
      </c>
      <c r="K59" s="4">
        <f t="shared" ref="K59" si="32">K58*K52</f>
        <v>15422393.081222529</v>
      </c>
      <c r="L59" s="4">
        <f t="shared" ref="L59" si="33">L58*L52</f>
        <v>15274202.355613889</v>
      </c>
      <c r="M59" s="4">
        <f t="shared" ref="M59" si="34">M58*M52</f>
        <v>14865828.851851789</v>
      </c>
      <c r="N59" s="4">
        <f t="shared" ref="N59" si="35">N58*N52</f>
        <v>10653800.758647362</v>
      </c>
      <c r="O59" s="4">
        <f t="shared" ref="O59" si="36">O58*O52</f>
        <v>12263501.557787685</v>
      </c>
      <c r="P59" s="4">
        <f t="shared" ref="P59" si="37">P58*P52</f>
        <v>9804257.3997715618</v>
      </c>
      <c r="Q59" s="4">
        <f t="shared" ref="Q59" si="38">Q58*Q52</f>
        <v>8658204.7984570991</v>
      </c>
      <c r="R59" s="4">
        <f t="shared" ref="R59" si="39">R58*R52</f>
        <v>18315606.961098269</v>
      </c>
      <c r="S59" s="4">
        <f>SUM(B59:R59)</f>
        <v>-1774814.8940514624</v>
      </c>
    </row>
    <row r="60" spans="1:19">
      <c r="A60" s="19" t="s">
        <v>50</v>
      </c>
      <c r="B60" s="23">
        <f>10.1+((B54/(B54-S59)*1))</f>
        <v>10.100000001004929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3" spans="1:19">
      <c r="A63" s="15" t="s">
        <v>57</v>
      </c>
      <c r="B63" s="16">
        <f>0.7*30000</f>
        <v>21000</v>
      </c>
    </row>
    <row r="64" spans="1:19">
      <c r="B64">
        <v>1</v>
      </c>
      <c r="C64">
        <v>2</v>
      </c>
      <c r="D64">
        <v>3</v>
      </c>
      <c r="E64">
        <v>4</v>
      </c>
      <c r="F64">
        <v>5</v>
      </c>
      <c r="G64">
        <v>6</v>
      </c>
      <c r="H64">
        <v>7</v>
      </c>
      <c r="I64">
        <v>8</v>
      </c>
      <c r="J64">
        <v>9</v>
      </c>
      <c r="K64">
        <v>10</v>
      </c>
      <c r="L64">
        <v>11</v>
      </c>
      <c r="M64">
        <v>12</v>
      </c>
      <c r="N64">
        <v>13</v>
      </c>
      <c r="O64">
        <v>14</v>
      </c>
      <c r="P64">
        <v>15</v>
      </c>
      <c r="Q64">
        <v>16</v>
      </c>
      <c r="R64">
        <v>17</v>
      </c>
    </row>
    <row r="65" spans="1:18">
      <c r="A65" s="9" t="s">
        <v>52</v>
      </c>
    </row>
    <row r="66" spans="1:18">
      <c r="A66" t="s">
        <v>54</v>
      </c>
      <c r="E66">
        <f>2000*10*21000</f>
        <v>420000000</v>
      </c>
      <c r="F66">
        <f t="shared" ref="F66:R66" si="40">2000*10*21000</f>
        <v>420000000</v>
      </c>
      <c r="G66">
        <f t="shared" si="40"/>
        <v>420000000</v>
      </c>
      <c r="H66">
        <f t="shared" si="40"/>
        <v>420000000</v>
      </c>
      <c r="I66">
        <f t="shared" si="40"/>
        <v>420000000</v>
      </c>
      <c r="J66">
        <f t="shared" si="40"/>
        <v>420000000</v>
      </c>
      <c r="K66">
        <f t="shared" si="40"/>
        <v>420000000</v>
      </c>
      <c r="L66">
        <f t="shared" si="40"/>
        <v>420000000</v>
      </c>
      <c r="M66">
        <f t="shared" si="40"/>
        <v>420000000</v>
      </c>
      <c r="N66">
        <f t="shared" si="40"/>
        <v>420000000</v>
      </c>
      <c r="O66">
        <f t="shared" si="40"/>
        <v>420000000</v>
      </c>
      <c r="P66">
        <f t="shared" si="40"/>
        <v>420000000</v>
      </c>
      <c r="Q66">
        <f t="shared" si="40"/>
        <v>420000000</v>
      </c>
      <c r="R66">
        <f t="shared" si="40"/>
        <v>420000000</v>
      </c>
    </row>
    <row r="67" spans="1:18">
      <c r="A67" t="s">
        <v>73</v>
      </c>
      <c r="R67">
        <v>50000000</v>
      </c>
    </row>
    <row r="68" spans="1:18">
      <c r="A68" s="2" t="s">
        <v>56</v>
      </c>
      <c r="B68">
        <f>SUM(B66:B67)</f>
        <v>0</v>
      </c>
      <c r="C68">
        <f t="shared" ref="C68:R68" si="41">SUM(C66:C67)</f>
        <v>0</v>
      </c>
      <c r="D68">
        <f t="shared" si="41"/>
        <v>0</v>
      </c>
      <c r="E68">
        <f t="shared" si="41"/>
        <v>420000000</v>
      </c>
      <c r="F68">
        <f t="shared" si="41"/>
        <v>420000000</v>
      </c>
      <c r="G68">
        <f t="shared" si="41"/>
        <v>420000000</v>
      </c>
      <c r="H68">
        <f t="shared" si="41"/>
        <v>420000000</v>
      </c>
      <c r="I68">
        <f t="shared" si="41"/>
        <v>420000000</v>
      </c>
      <c r="J68">
        <f t="shared" si="41"/>
        <v>420000000</v>
      </c>
      <c r="K68">
        <f t="shared" si="41"/>
        <v>420000000</v>
      </c>
      <c r="L68">
        <f t="shared" si="41"/>
        <v>420000000</v>
      </c>
      <c r="M68">
        <f t="shared" si="41"/>
        <v>420000000</v>
      </c>
      <c r="N68">
        <f t="shared" si="41"/>
        <v>420000000</v>
      </c>
      <c r="O68">
        <f t="shared" si="41"/>
        <v>420000000</v>
      </c>
      <c r="P68">
        <f t="shared" si="41"/>
        <v>420000000</v>
      </c>
      <c r="Q68">
        <f t="shared" si="41"/>
        <v>420000000</v>
      </c>
      <c r="R68">
        <f t="shared" si="41"/>
        <v>470000000</v>
      </c>
    </row>
    <row r="69" spans="1:18">
      <c r="A69" t="s">
        <v>55</v>
      </c>
      <c r="B69">
        <f>B68-B47</f>
        <v>-203650000</v>
      </c>
      <c r="C69">
        <f>C68-C47</f>
        <v>-38330000</v>
      </c>
      <c r="D69">
        <f>D68-D47</f>
        <v>-41480000</v>
      </c>
      <c r="E69">
        <f>E68-E47</f>
        <v>97170000</v>
      </c>
      <c r="F69">
        <f>F68-F47</f>
        <v>100820000</v>
      </c>
      <c r="G69">
        <f>G68-G47</f>
        <v>102970000</v>
      </c>
      <c r="H69">
        <f>H68-H47</f>
        <v>93020000</v>
      </c>
      <c r="I69">
        <f>I68-I47</f>
        <v>100470000</v>
      </c>
      <c r="J69">
        <f>J68-J47</f>
        <v>99820000</v>
      </c>
      <c r="K69">
        <f>K68-K47</f>
        <v>96170000</v>
      </c>
      <c r="L69">
        <f>L68-L47</f>
        <v>99820000</v>
      </c>
      <c r="M69">
        <f>M68-M47</f>
        <v>102970000</v>
      </c>
      <c r="N69">
        <f>N68-N47</f>
        <v>93020000</v>
      </c>
      <c r="O69">
        <f>O68-O47</f>
        <v>102970000</v>
      </c>
      <c r="P69">
        <f>P68-P47</f>
        <v>97320000</v>
      </c>
      <c r="Q69">
        <f>Q68-Q47</f>
        <v>96170000</v>
      </c>
      <c r="R69">
        <f>R68-R47</f>
        <v>149820000</v>
      </c>
    </row>
    <row r="70" spans="1:18">
      <c r="A70" t="s">
        <v>40</v>
      </c>
      <c r="B70">
        <f>B69*B48</f>
        <v>-185136363.63636363</v>
      </c>
      <c r="C70">
        <f>C69*C48</f>
        <v>-31677685.95041322</v>
      </c>
      <c r="D70">
        <f>D69*D48</f>
        <v>-31164537.941397436</v>
      </c>
      <c r="E70">
        <f>E69*E48</f>
        <v>66368417.457823902</v>
      </c>
      <c r="F70">
        <f>F69*F48</f>
        <v>62601287.790824004</v>
      </c>
      <c r="G70">
        <f>G69*G48</f>
        <v>58123880.577637441</v>
      </c>
      <c r="H70">
        <f>H69*H48</f>
        <v>47733968.157820314</v>
      </c>
      <c r="I70">
        <f>I69*I48</f>
        <v>46869996.489671886</v>
      </c>
      <c r="J70">
        <f>J69*J48</f>
        <v>42333424.265941419</v>
      </c>
      <c r="K70">
        <f>K69*K48</f>
        <v>37077698.144438043</v>
      </c>
      <c r="L70">
        <f>L69*L48</f>
        <v>34986301.046232566</v>
      </c>
      <c r="M70">
        <f>M69*M48</f>
        <v>32809415.299635414</v>
      </c>
      <c r="N70">
        <f>N69*N48</f>
        <v>26944580.6031067</v>
      </c>
      <c r="O70">
        <f>O69*O48</f>
        <v>27115219.25589703</v>
      </c>
      <c r="P70">
        <f>P69*P48</f>
        <v>23297634.244606983</v>
      </c>
      <c r="Q70">
        <f>Q69*Q48</f>
        <v>20929393.988938585</v>
      </c>
      <c r="R70">
        <f>R69*R48</f>
        <v>29641088.29461823</v>
      </c>
    </row>
    <row r="71" spans="1:18">
      <c r="A71" t="s">
        <v>41</v>
      </c>
      <c r="B71">
        <f>SUM(B70:R70)</f>
        <v>308853718.08901823</v>
      </c>
    </row>
    <row r="73" spans="1:18">
      <c r="A73" s="15" t="s">
        <v>57</v>
      </c>
      <c r="B73" s="16">
        <f>0.6*30000</f>
        <v>18000</v>
      </c>
    </row>
    <row r="74" spans="1:18">
      <c r="B74">
        <v>1</v>
      </c>
      <c r="C74">
        <v>2</v>
      </c>
      <c r="D74">
        <v>3</v>
      </c>
      <c r="E74">
        <v>4</v>
      </c>
      <c r="F74">
        <v>5</v>
      </c>
      <c r="G74">
        <v>6</v>
      </c>
      <c r="H74">
        <v>7</v>
      </c>
      <c r="I74">
        <v>8</v>
      </c>
      <c r="J74">
        <v>9</v>
      </c>
      <c r="K74">
        <v>10</v>
      </c>
      <c r="L74">
        <v>11</v>
      </c>
      <c r="M74">
        <v>12</v>
      </c>
      <c r="N74">
        <v>13</v>
      </c>
      <c r="O74">
        <v>14</v>
      </c>
      <c r="P74">
        <v>15</v>
      </c>
      <c r="Q74">
        <v>16</v>
      </c>
      <c r="R74">
        <v>17</v>
      </c>
    </row>
    <row r="75" spans="1:18">
      <c r="A75" s="9" t="s">
        <v>52</v>
      </c>
    </row>
    <row r="76" spans="1:18">
      <c r="A76" t="s">
        <v>54</v>
      </c>
      <c r="E76">
        <f>2000*10*18000</f>
        <v>360000000</v>
      </c>
      <c r="F76">
        <f t="shared" ref="F76:R76" si="42">2000*10*18000</f>
        <v>360000000</v>
      </c>
      <c r="G76">
        <f t="shared" si="42"/>
        <v>360000000</v>
      </c>
      <c r="H76">
        <f t="shared" si="42"/>
        <v>360000000</v>
      </c>
      <c r="I76">
        <f t="shared" si="42"/>
        <v>360000000</v>
      </c>
      <c r="J76">
        <f t="shared" si="42"/>
        <v>360000000</v>
      </c>
      <c r="K76">
        <f t="shared" si="42"/>
        <v>360000000</v>
      </c>
      <c r="L76">
        <f t="shared" si="42"/>
        <v>360000000</v>
      </c>
      <c r="M76">
        <f t="shared" si="42"/>
        <v>360000000</v>
      </c>
      <c r="N76">
        <f t="shared" si="42"/>
        <v>360000000</v>
      </c>
      <c r="O76">
        <f t="shared" si="42"/>
        <v>360000000</v>
      </c>
      <c r="P76">
        <f t="shared" si="42"/>
        <v>360000000</v>
      </c>
      <c r="Q76">
        <f t="shared" si="42"/>
        <v>360000000</v>
      </c>
      <c r="R76">
        <f t="shared" si="42"/>
        <v>360000000</v>
      </c>
    </row>
    <row r="77" spans="1:18">
      <c r="A77" t="s">
        <v>74</v>
      </c>
      <c r="R77">
        <v>50000000</v>
      </c>
    </row>
    <row r="78" spans="1:18">
      <c r="A78" s="2" t="s">
        <v>56</v>
      </c>
      <c r="B78">
        <f>SUM(B76:B77)</f>
        <v>0</v>
      </c>
      <c r="C78">
        <f t="shared" ref="C78:R78" si="43">SUM(C76:C77)</f>
        <v>0</v>
      </c>
      <c r="D78">
        <f t="shared" si="43"/>
        <v>0</v>
      </c>
      <c r="E78">
        <f t="shared" si="43"/>
        <v>360000000</v>
      </c>
      <c r="F78">
        <f t="shared" si="43"/>
        <v>360000000</v>
      </c>
      <c r="G78">
        <f t="shared" si="43"/>
        <v>360000000</v>
      </c>
      <c r="H78">
        <f t="shared" si="43"/>
        <v>360000000</v>
      </c>
      <c r="I78">
        <f t="shared" si="43"/>
        <v>360000000</v>
      </c>
      <c r="J78">
        <f t="shared" si="43"/>
        <v>360000000</v>
      </c>
      <c r="K78">
        <f t="shared" si="43"/>
        <v>360000000</v>
      </c>
      <c r="L78">
        <f t="shared" si="43"/>
        <v>360000000</v>
      </c>
      <c r="M78">
        <f t="shared" si="43"/>
        <v>360000000</v>
      </c>
      <c r="N78">
        <f t="shared" si="43"/>
        <v>360000000</v>
      </c>
      <c r="O78">
        <f t="shared" si="43"/>
        <v>360000000</v>
      </c>
      <c r="P78">
        <f t="shared" si="43"/>
        <v>360000000</v>
      </c>
      <c r="Q78">
        <f t="shared" si="43"/>
        <v>360000000</v>
      </c>
      <c r="R78">
        <f t="shared" si="43"/>
        <v>410000000</v>
      </c>
    </row>
    <row r="79" spans="1:18">
      <c r="A79" t="s">
        <v>55</v>
      </c>
      <c r="B79">
        <f>B78-B47</f>
        <v>-203650000</v>
      </c>
      <c r="C79">
        <f>C78-C47</f>
        <v>-38330000</v>
      </c>
      <c r="D79">
        <f>D78-D47</f>
        <v>-41480000</v>
      </c>
      <c r="E79">
        <f>E78-E47</f>
        <v>37170000</v>
      </c>
      <c r="F79">
        <f>F78-F47</f>
        <v>40820000</v>
      </c>
      <c r="G79">
        <f>G78-G47</f>
        <v>42970000</v>
      </c>
      <c r="H79">
        <f>H78-H47</f>
        <v>33020000</v>
      </c>
      <c r="I79">
        <f>I78-I47</f>
        <v>40470000</v>
      </c>
      <c r="J79">
        <f>J78-J47</f>
        <v>39820000</v>
      </c>
      <c r="K79">
        <f>K78-K47</f>
        <v>36170000</v>
      </c>
      <c r="L79">
        <f>L78-L47</f>
        <v>39820000</v>
      </c>
      <c r="M79">
        <f>M78-M47</f>
        <v>42970000</v>
      </c>
      <c r="N79">
        <f>N78-N47</f>
        <v>33020000</v>
      </c>
      <c r="O79">
        <f>O78-O47</f>
        <v>42970000</v>
      </c>
      <c r="P79">
        <f>P78-P47</f>
        <v>37320000</v>
      </c>
      <c r="Q79">
        <f>Q78-Q47</f>
        <v>36170000</v>
      </c>
      <c r="R79">
        <f>R78-R47</f>
        <v>89820000</v>
      </c>
    </row>
    <row r="80" spans="1:18">
      <c r="A80" t="s">
        <v>40</v>
      </c>
      <c r="B80">
        <f>B79*B48</f>
        <v>-185136363.63636363</v>
      </c>
      <c r="C80">
        <f>C79*C48</f>
        <v>-31677685.95041322</v>
      </c>
      <c r="D80">
        <f>D79*D48</f>
        <v>-31164537.941397436</v>
      </c>
      <c r="E80">
        <f>E79*E48</f>
        <v>25387610.135919672</v>
      </c>
      <c r="F80">
        <f>F79*F48</f>
        <v>25346008.407274704</v>
      </c>
      <c r="G80">
        <f>G79*G48</f>
        <v>24255444.774410807</v>
      </c>
      <c r="H80">
        <f>H79*H48</f>
        <v>16944481.063977927</v>
      </c>
      <c r="I80">
        <f>I79*I48</f>
        <v>18879553.677087899</v>
      </c>
      <c r="J80">
        <f>J79*J48</f>
        <v>16887567.163592339</v>
      </c>
      <c r="K80">
        <f>K79*K48</f>
        <v>13945100.778666154</v>
      </c>
      <c r="L80">
        <f>L79*L48</f>
        <v>13956667.077349037</v>
      </c>
      <c r="M80">
        <f>M79*M48</f>
        <v>13691566.237014022</v>
      </c>
      <c r="N80">
        <f>N79*N48</f>
        <v>9564717.8189054318</v>
      </c>
      <c r="O80">
        <f>O79*O48</f>
        <v>11315343.997532247</v>
      </c>
      <c r="P80">
        <f>P79*P48</f>
        <v>8934111.2824571785</v>
      </c>
      <c r="Q80">
        <f>Q79*Q48</f>
        <v>7871645.841529672</v>
      </c>
      <c r="R80">
        <f>R79*R48</f>
        <v>17770408.160610128</v>
      </c>
    </row>
    <row r="81" spans="1:2">
      <c r="A81" t="s">
        <v>41</v>
      </c>
      <c r="B81">
        <f>SUM(B80:R80)</f>
        <v>-23228361.111847069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FINANSIAL</vt:lpstr>
      <vt:lpstr>SWITCHING VALUE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Mini</dc:creator>
  <cp:lastModifiedBy>HP Mini</cp:lastModifiedBy>
  <dcterms:created xsi:type="dcterms:W3CDTF">2013-10-22T03:36:31Z</dcterms:created>
  <dcterms:modified xsi:type="dcterms:W3CDTF">2013-10-23T23:14:58Z</dcterms:modified>
</cp:coreProperties>
</file>